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95" windowHeight="7680" activeTab="0"/>
  </bookViews>
  <sheets>
    <sheet name="Выполнение ТР 2011" sheetId="1" r:id="rId1"/>
    <sheet name="Ликвидация следов протечек" sheetId="2" r:id="rId2"/>
  </sheets>
  <externalReferences>
    <externalReference r:id="rId5"/>
  </externalReferences>
  <definedNames>
    <definedName name="_xlnm.Print_Titles" localSheetId="0">'Выполнение ТР 2011'!$A:$V,'Выполнение ТР 2011'!$2:$5</definedName>
    <definedName name="_xlnm.Print_Titles" localSheetId="1">'Ликвидация следов протечек'!$3:$4</definedName>
    <definedName name="_xlnm.Print_Area" localSheetId="0">'Выполнение ТР 2011'!$A$1:$W$161</definedName>
    <definedName name="_xlnm.Print_Area" localSheetId="1">'Ликвидация следов протечек'!$A$1:$J$126</definedName>
  </definedNames>
  <calcPr fullCalcOnLoad="1"/>
</workbook>
</file>

<file path=xl/sharedStrings.xml><?xml version="1.0" encoding="utf-8"?>
<sst xmlns="http://schemas.openxmlformats.org/spreadsheetml/2006/main" count="928" uniqueCount="514">
  <si>
    <t>РЕМОНТ КРОВЛИ</t>
  </si>
  <si>
    <t>ГЕРМЕТИЗАЦИЯ СТЫКОВ СТЕНОВЫХ ПАНЕЛЕЙ</t>
  </si>
  <si>
    <t>КОСМЕТИЧЕСКИЙ РЕМОНТ ЛЕСТНИЧНЫХ КЛЕТОК</t>
  </si>
  <si>
    <t>Плотницкие работы, руб.</t>
  </si>
  <si>
    <t>Электротехнические работы, руб.</t>
  </si>
  <si>
    <t>ВСЕГО сумма, руб.</t>
  </si>
  <si>
    <t>№ п/п</t>
  </si>
  <si>
    <t>ЖЭУ</t>
  </si>
  <si>
    <t>Адрес</t>
  </si>
  <si>
    <t>№ квартиры</t>
  </si>
  <si>
    <t>объем работ, м2</t>
  </si>
  <si>
    <t>стоимость, руб</t>
  </si>
  <si>
    <t>срок выполнения</t>
  </si>
  <si>
    <t>объем, мп</t>
  </si>
  <si>
    <t>срок выполне
ния</t>
  </si>
  <si>
    <t>объем, шт.</t>
  </si>
  <si>
    <t>объем, м2</t>
  </si>
  <si>
    <t>стоимость, руб.</t>
  </si>
  <si>
    <t>смена стекол</t>
  </si>
  <si>
    <t>ремонт дверей</t>
  </si>
  <si>
    <t>ремонт окон</t>
  </si>
  <si>
    <t>ремонт электро
проводки</t>
  </si>
  <si>
    <t>смена оборудования</t>
  </si>
  <si>
    <t>сумма, руб.</t>
  </si>
  <si>
    <t>срок выполенения</t>
  </si>
  <si>
    <t>Академика Байкова ул. д. 1</t>
  </si>
  <si>
    <t>78,49,44,142</t>
  </si>
  <si>
    <t>июнь</t>
  </si>
  <si>
    <t>май</t>
  </si>
  <si>
    <t>Академика Байкова ул. д. 5 корп. 2</t>
  </si>
  <si>
    <t>июнь, 3кв.</t>
  </si>
  <si>
    <t>Академика Байкова ул. д. 9</t>
  </si>
  <si>
    <t>32,28,8,68</t>
  </si>
  <si>
    <t>сентябрь</t>
  </si>
  <si>
    <t>Академика Байкова ул. д. 11 корп. 3</t>
  </si>
  <si>
    <t>33,34,108,1-6 л/к</t>
  </si>
  <si>
    <t>июль</t>
  </si>
  <si>
    <t>102,31</t>
  </si>
  <si>
    <t>Академика Байкова ул. д. 13 корп. 1</t>
  </si>
  <si>
    <t>декабрь</t>
  </si>
  <si>
    <t>июнь/сент</t>
  </si>
  <si>
    <t>апрель</t>
  </si>
  <si>
    <t>Академика Байкова ул. д. 17 корп. 1</t>
  </si>
  <si>
    <t>33,107,1-10 л/к</t>
  </si>
  <si>
    <t>1,281,31,35,360</t>
  </si>
  <si>
    <t>Академика Байкова ул. д. 17 корп. 2</t>
  </si>
  <si>
    <t>29,35,39,12,4</t>
  </si>
  <si>
    <t>Академика Константинова д. 4 корп. 1</t>
  </si>
  <si>
    <t xml:space="preserve"> л/к</t>
  </si>
  <si>
    <t>август</t>
  </si>
  <si>
    <t>4кв.</t>
  </si>
  <si>
    <t>февраль</t>
  </si>
  <si>
    <t>Бутлерова ул. д. 14</t>
  </si>
  <si>
    <t>57,37,38</t>
  </si>
  <si>
    <t>октябрь</t>
  </si>
  <si>
    <t>сент</t>
  </si>
  <si>
    <t>Бутлерова ул. д. 16</t>
  </si>
  <si>
    <t>57,60,40,78</t>
  </si>
  <si>
    <t>Бутлерова ул. д. 24</t>
  </si>
  <si>
    <t>Бутлерова ул. д. 26</t>
  </si>
  <si>
    <t>57-60,78,80,40,77,по периметру дома</t>
  </si>
  <si>
    <t>октябрь, ноябрь</t>
  </si>
  <si>
    <t>Бутлерова ул. д. 32</t>
  </si>
  <si>
    <t>Вавиловых ул. д. 3 корп. 1</t>
  </si>
  <si>
    <t>60,59,3 л/кл</t>
  </si>
  <si>
    <t>ноябрь</t>
  </si>
  <si>
    <t>Вавиловых ул. д. 4 корп. 1</t>
  </si>
  <si>
    <t>л/к</t>
  </si>
  <si>
    <t>Вавиловых ул. д. 5 корп. 1</t>
  </si>
  <si>
    <t>36, 6 л/кл</t>
  </si>
  <si>
    <t>сент, 3кв.</t>
  </si>
  <si>
    <t>Вавиловых ул. д. 7 корп. 2</t>
  </si>
  <si>
    <t>март</t>
  </si>
  <si>
    <t>Вавиловых ул. д. 7 корп. 3</t>
  </si>
  <si>
    <t>15,103,158</t>
  </si>
  <si>
    <t>Вавиловых ул. д. 8 корп. 1</t>
  </si>
  <si>
    <t>арка,трещины</t>
  </si>
  <si>
    <t>Вавиловых ул. д. 9 корп. 1</t>
  </si>
  <si>
    <t>35,36</t>
  </si>
  <si>
    <t>Вавиловых ул. д. 11 корп. 1</t>
  </si>
  <si>
    <t>41,45,173,83,131</t>
  </si>
  <si>
    <t>Вавиловых ул. д. 15 корп. 1</t>
  </si>
  <si>
    <t>35,55,213,26</t>
  </si>
  <si>
    <t>Вавиловых ул. д. 15 корп. 3</t>
  </si>
  <si>
    <t>98,79,37,38,
л/к№1,4,59</t>
  </si>
  <si>
    <t>август, октябрь</t>
  </si>
  <si>
    <t>Веденеева ул. д. 4</t>
  </si>
  <si>
    <t>87,183</t>
  </si>
  <si>
    <t>Верности ул. д. 3</t>
  </si>
  <si>
    <t>78,39</t>
  </si>
  <si>
    <t>5(20)</t>
  </si>
  <si>
    <t>Верности ул. д. 10 корп. 1</t>
  </si>
  <si>
    <t>58,98,118,97,78,39,77</t>
  </si>
  <si>
    <t>3кв.</t>
  </si>
  <si>
    <t>Верности ул. д. 11</t>
  </si>
  <si>
    <t>50,51,172,  109,111,100,230</t>
  </si>
  <si>
    <t>Верности ул. д. 13</t>
  </si>
  <si>
    <t>229,114, л/к № 4</t>
  </si>
  <si>
    <t>168,175</t>
  </si>
  <si>
    <t>январь</t>
  </si>
  <si>
    <t>Верности ул. д. 14 корп. 1</t>
  </si>
  <si>
    <t>Гражданский пр. д. 4 корп. 1 лит. А</t>
  </si>
  <si>
    <t>203,206, л/кл №4</t>
  </si>
  <si>
    <t>Гражданский пр. д. 6</t>
  </si>
  <si>
    <t>104,  5 л/к,41,42</t>
  </si>
  <si>
    <t>Гражданский пр. д. 8</t>
  </si>
  <si>
    <t>Гражданский пр. д. 9</t>
  </si>
  <si>
    <t>Гражданский пр. д. 9 а</t>
  </si>
  <si>
    <t>6,37,38,55</t>
  </si>
  <si>
    <t>Гражданский пр. д. 9 корп. 5</t>
  </si>
  <si>
    <t>Гражданский пр. д. 9 корп. 8</t>
  </si>
  <si>
    <t>15,69</t>
  </si>
  <si>
    <t>Гражданский пр. д. 15 корп. 1</t>
  </si>
  <si>
    <t>Гражданский пр. д. 15 корп. 2</t>
  </si>
  <si>
    <t>58,117,19,98,80</t>
  </si>
  <si>
    <t>Гражданский пр. д. 15 корп. 3</t>
  </si>
  <si>
    <t>79,39</t>
  </si>
  <si>
    <t>Гражданский пр. д. 15 корп. 4</t>
  </si>
  <si>
    <t>18,58,59,77,79,99,119, л/кл №2, по периметру дома</t>
  </si>
  <si>
    <t>сентябрь, ноябрь</t>
  </si>
  <si>
    <t>Гражданский пр. д. 17</t>
  </si>
  <si>
    <t>17,38,58,78</t>
  </si>
  <si>
    <t>Гражданский пр. д. 18</t>
  </si>
  <si>
    <t>85,2л/к</t>
  </si>
  <si>
    <t>Гражданский пр. д. 19 корп. 2</t>
  </si>
  <si>
    <t>50,51</t>
  </si>
  <si>
    <t>Гражданский пр. д. 19 корп. 3</t>
  </si>
  <si>
    <t>78,37</t>
  </si>
  <si>
    <t>Гражданский пр. д. 20</t>
  </si>
  <si>
    <t>133,134,178,179,88</t>
  </si>
  <si>
    <t>август, сентябрь</t>
  </si>
  <si>
    <t>Гражданский пр. д. 21 корп. 1</t>
  </si>
  <si>
    <t>передан на капитальный ремонт</t>
  </si>
  <si>
    <t>Гражданский пр. д. 21 корп. 2</t>
  </si>
  <si>
    <t>116,117,139,76,19</t>
  </si>
  <si>
    <t>Гражданский пр. д. 25 корп. 1</t>
  </si>
  <si>
    <t>Гражданский пр. д. 25 корп. 2</t>
  </si>
  <si>
    <t>4л/к,98,57,40,78,138</t>
  </si>
  <si>
    <t>июл/авг</t>
  </si>
  <si>
    <t>Гражданский пр. д. 29</t>
  </si>
  <si>
    <t>Гражданский пр. д. 31 корп. 2</t>
  </si>
  <si>
    <t>119,120,58,80,20,37,
79,100, 97,40,38,77</t>
  </si>
  <si>
    <t>июнь, октябрь</t>
  </si>
  <si>
    <t>Гражданский пр. д. 43 корп. 1</t>
  </si>
  <si>
    <t>13,25,26</t>
  </si>
  <si>
    <t>Гражданский пр. д. 43 корп. 2</t>
  </si>
  <si>
    <t>15,11</t>
  </si>
  <si>
    <t>Гражданский пр. д. 45 корп. 1</t>
  </si>
  <si>
    <t>10,12,22</t>
  </si>
  <si>
    <t>Гражданский пр. д. 45 корп. 2</t>
  </si>
  <si>
    <t>Гражданский пр. д. 47 корп. 1</t>
  </si>
  <si>
    <t>Гражданский пр. д. 47 корп. 2</t>
  </si>
  <si>
    <t>9,10</t>
  </si>
  <si>
    <t>Гражданский пр. д. 49 корп. 1</t>
  </si>
  <si>
    <t>12,22</t>
  </si>
  <si>
    <t>Гражданский пр. д. 49 корп. 2</t>
  </si>
  <si>
    <t>Гражданский пр. д. 51 корп. 1</t>
  </si>
  <si>
    <t>11,15,10,23</t>
  </si>
  <si>
    <t>эркер</t>
  </si>
  <si>
    <t>Гражданский пр. д. 63</t>
  </si>
  <si>
    <t>Гражданский пр. д. 65</t>
  </si>
  <si>
    <t>Гражданский пр. д. 66 корп. 2</t>
  </si>
  <si>
    <t>11,13,15,26,25,27,36,37,21</t>
  </si>
  <si>
    <t>Гражданский пр. д. 68</t>
  </si>
  <si>
    <t>36,38</t>
  </si>
  <si>
    <t>Гражданский пр. д. 70 корп. 1</t>
  </si>
  <si>
    <t>Гражданский пр. д. 70 корп. 2</t>
  </si>
  <si>
    <t>9,10,11,12</t>
  </si>
  <si>
    <t>Гражданский пр. д. 70 корп. 3</t>
  </si>
  <si>
    <t>Гражданский пр. д. 72</t>
  </si>
  <si>
    <t>Гражданский пр. д. 73</t>
  </si>
  <si>
    <t>156, 3 л/к</t>
  </si>
  <si>
    <t>Гражданский пр. д. 74 корп. 2</t>
  </si>
  <si>
    <t>Гражданский пр. д. 74 корп. 3</t>
  </si>
  <si>
    <t>Гражданский пр. д. 75 корп. 1</t>
  </si>
  <si>
    <t>179,180,36,216</t>
  </si>
  <si>
    <t>сентябрь, декабрь</t>
  </si>
  <si>
    <t>Гражданский пр. д. 76</t>
  </si>
  <si>
    <t>Гражданский пр. д. 78</t>
  </si>
  <si>
    <t>10,19</t>
  </si>
  <si>
    <t>Гражданский пр. д. 79 корп. 1</t>
  </si>
  <si>
    <t>Гражданский пр. д. 79 корп. 2</t>
  </si>
  <si>
    <t>89,29,73</t>
  </si>
  <si>
    <t>4,49</t>
  </si>
  <si>
    <t>Гражданский пр. д. 80 корп. 1</t>
  </si>
  <si>
    <t>39,23,36,35,21,11</t>
  </si>
  <si>
    <t>Гражданский пр. д. 80 корп. 2</t>
  </si>
  <si>
    <t>10,11</t>
  </si>
  <si>
    <t>Гражданский пр. д. 80 корп. 3</t>
  </si>
  <si>
    <t>Гражданский пр. д. 82 корп. 1</t>
  </si>
  <si>
    <t>11,21,23</t>
  </si>
  <si>
    <t>Гражданский пр. д. 82 корп. 2</t>
  </si>
  <si>
    <t>Гражданский пр. д. 90 корп. 1</t>
  </si>
  <si>
    <t>Гражданский пр. д. 90 корп. 7 лит. А</t>
  </si>
  <si>
    <t>19,99,17,98,79</t>
  </si>
  <si>
    <t>август, декабрь</t>
  </si>
  <si>
    <t>Гражданский пр. д. 92 корп. 1</t>
  </si>
  <si>
    <t>111,224,279,280,55</t>
  </si>
  <si>
    <t>141,156,218</t>
  </si>
  <si>
    <t>Карпинского ул. д. 18</t>
  </si>
  <si>
    <t>Науки пр. д. 2</t>
  </si>
  <si>
    <t>Науки пр. д. 4 корп. 2</t>
  </si>
  <si>
    <t>Науки пр. д. 8 корп. 1</t>
  </si>
  <si>
    <t>198,206</t>
  </si>
  <si>
    <t>Науки пр. д. 10 корп. 2</t>
  </si>
  <si>
    <t>52,138,143</t>
  </si>
  <si>
    <t>Науки пр. д. 12</t>
  </si>
  <si>
    <t>44,173,205</t>
  </si>
  <si>
    <t>Науки пр. д. 12 корп. 1</t>
  </si>
  <si>
    <t>Науки пр. д. 12 корп. 4</t>
  </si>
  <si>
    <t>64,33,16,14,48</t>
  </si>
  <si>
    <t>Науки пр. д. 12 корп. 6</t>
  </si>
  <si>
    <t>211, откосы</t>
  </si>
  <si>
    <t>Науки пр. д. 12 корп. 7</t>
  </si>
  <si>
    <t>Науки пр. д. 14 корп. 2</t>
  </si>
  <si>
    <t>18,19,158</t>
  </si>
  <si>
    <t>Науки пр. д. 14 корп. 3</t>
  </si>
  <si>
    <t>78,99</t>
  </si>
  <si>
    <t>Науки пр. д. 14 корп. 4</t>
  </si>
  <si>
    <t>17,18,19,20,97,99,100,59,98,77</t>
  </si>
  <si>
    <t>14,4,98</t>
  </si>
  <si>
    <t>Науки пр. д. 14 корп. 6</t>
  </si>
  <si>
    <t>по карнизному свесу</t>
  </si>
  <si>
    <t>Науки пр. д. 14 корп. 7</t>
  </si>
  <si>
    <t>Науки пр. д. 45 корп. 2</t>
  </si>
  <si>
    <t>Непокоренных пр. д. 7 корп. 1</t>
  </si>
  <si>
    <t>3,4 (общежитие)</t>
  </si>
  <si>
    <t>8*</t>
  </si>
  <si>
    <t>Непокоренных пр. д. 8 лит. А</t>
  </si>
  <si>
    <t>Непокоренных пр. д. 9 корп. 2</t>
  </si>
  <si>
    <t>3, 4</t>
  </si>
  <si>
    <t>Непокоренных пр. д. 11</t>
  </si>
  <si>
    <t>5, 14,26,19</t>
  </si>
  <si>
    <t>фасад</t>
  </si>
  <si>
    <t>Непокоренных пр. д. 13 корп. 1</t>
  </si>
  <si>
    <t>46,47,32</t>
  </si>
  <si>
    <t>Непокоренных пр. д. 13 корп. 2</t>
  </si>
  <si>
    <t>Непокоренных пр. д. 13 корп. 3</t>
  </si>
  <si>
    <t>Непокоренных пр. д. 13 корп. 4</t>
  </si>
  <si>
    <t>по периметру дома</t>
  </si>
  <si>
    <t>Непокоренных пр. д. 13 корп. 5</t>
  </si>
  <si>
    <t>Непокоренных пр. д. 46</t>
  </si>
  <si>
    <t>8,15</t>
  </si>
  <si>
    <t>Непокоренных пр. д. 48</t>
  </si>
  <si>
    <t>88,89,90,91,94,93</t>
  </si>
  <si>
    <t>апрель, май</t>
  </si>
  <si>
    <t>Непокоренных пр. д. 50</t>
  </si>
  <si>
    <t>18,19,38</t>
  </si>
  <si>
    <t>Обручевых ул. д. 8 лит. А</t>
  </si>
  <si>
    <t>259,260</t>
  </si>
  <si>
    <t>Светлановский пр. д. 34</t>
  </si>
  <si>
    <t>Светлановский пр. д. 36 корп. 1</t>
  </si>
  <si>
    <t>Светлановский пр. д. 46 корп. 1</t>
  </si>
  <si>
    <t xml:space="preserve"> 5,2,1 л/к</t>
  </si>
  <si>
    <t>367,365</t>
  </si>
  <si>
    <t>июн/сен</t>
  </si>
  <si>
    <t>Светлановский пр. д. 71 корп. 1</t>
  </si>
  <si>
    <t>Северный пр. д. 61 корп. 2</t>
  </si>
  <si>
    <t>Северный пр. д. 63 корп. 4</t>
  </si>
  <si>
    <t>33,92</t>
  </si>
  <si>
    <t>Северный пр. д. 65 корп. 1</t>
  </si>
  <si>
    <t>Северный пр. д. 73 корп. 3</t>
  </si>
  <si>
    <t>58,19</t>
  </si>
  <si>
    <t>21,88</t>
  </si>
  <si>
    <t>Северный пр. д. 73 корп. 4</t>
  </si>
  <si>
    <t>18, 58,98,78,20</t>
  </si>
  <si>
    <t>Северный пр. д. 75 корп. 2</t>
  </si>
  <si>
    <t>Северный пр. д. 77 корп. 2</t>
  </si>
  <si>
    <t>98,99,59,37,77,78,79, л/к № 1,3,4,5,38</t>
  </si>
  <si>
    <t>54,53,83,94,95,98,99,59,55,51,41,43,18,19,20</t>
  </si>
  <si>
    <t>Северный пр. д. 77 корп. 3</t>
  </si>
  <si>
    <t>98,97,18</t>
  </si>
  <si>
    <t>июль, сентябрь</t>
  </si>
  <si>
    <t>57,91</t>
  </si>
  <si>
    <t>Северный пр. д. 77 корп. 4</t>
  </si>
  <si>
    <t>177,212,180,35</t>
  </si>
  <si>
    <t>август, сентябрь, ноябрь</t>
  </si>
  <si>
    <t>Софьи Ковалевской ул. д. 8 корп. 2</t>
  </si>
  <si>
    <t>98,40,78,18,20</t>
  </si>
  <si>
    <t>июль, октябрь</t>
  </si>
  <si>
    <t>37,62,116,109</t>
  </si>
  <si>
    <t>Софьи Ковалевской ул. д. 10</t>
  </si>
  <si>
    <t>36,34,141,105</t>
  </si>
  <si>
    <t>июль, сентябрь, ноябрь</t>
  </si>
  <si>
    <t>Софьи Ковалевской ул. д. 12 корп. 1</t>
  </si>
  <si>
    <t>35,34,143,144,189,70,69,108, л/кл 2</t>
  </si>
  <si>
    <t>июль, октябрь, ноябрь, декабрь</t>
  </si>
  <si>
    <t>Софьи Ковалевской ул. д. 14 корп. 4</t>
  </si>
  <si>
    <t>145, заделка отверстий</t>
  </si>
  <si>
    <t>Софьи Ковалевской ул. д. 16</t>
  </si>
  <si>
    <t>Софьи Ковалевской ул. д. 16 корп. 3</t>
  </si>
  <si>
    <t>43,139</t>
  </si>
  <si>
    <t>Софьи Ковалевской ул. д. 18 корп. 1</t>
  </si>
  <si>
    <t>герметизация балконов</t>
  </si>
  <si>
    <t>Тихорецкий пр. д. 1 корп. 1 лит. А</t>
  </si>
  <si>
    <t>Тихорецкий пр. д. 1 корп. 2</t>
  </si>
  <si>
    <t>по периметру крыши</t>
  </si>
  <si>
    <t>Тихорецкий пр. д. 5 корп. 2 лит. А</t>
  </si>
  <si>
    <t>Тихорецкий пр. д. 5 корп. 4</t>
  </si>
  <si>
    <t>Тихорецкий пр. д. 7 корп. 2 лит. А</t>
  </si>
  <si>
    <t>ремонт козырька</t>
  </si>
  <si>
    <t>Тихорецкий пр. д. 7 корп. 3 лит. К</t>
  </si>
  <si>
    <t>20,19,30</t>
  </si>
  <si>
    <t>Тихорецкий пр. д. 7 корп. 4 лит. А</t>
  </si>
  <si>
    <t>Тихорецкий пр. д. 7 корп. 5 лит. Е</t>
  </si>
  <si>
    <t>30,20</t>
  </si>
  <si>
    <t>Тихорецкий пр. д. 7 корп. 6 лит. И</t>
  </si>
  <si>
    <t>24,21,33</t>
  </si>
  <si>
    <t>Тихорецкий пр. д. 9 корп. 4 лит. И</t>
  </si>
  <si>
    <t>58,59,39,37,18</t>
  </si>
  <si>
    <t>Тихорецкий пр. д. 9 корп. 9</t>
  </si>
  <si>
    <t>Тихорецкий пр. д. 25 корп. 1</t>
  </si>
  <si>
    <t xml:space="preserve"> л/к № 1-10,251</t>
  </si>
  <si>
    <t>март, июль</t>
  </si>
  <si>
    <t>327,215</t>
  </si>
  <si>
    <t>авг/окт</t>
  </si>
  <si>
    <t>Тихорецкий пр. д. 27</t>
  </si>
  <si>
    <t>95,105</t>
  </si>
  <si>
    <t>Тихорецкий пр. д. 27 корп. 2</t>
  </si>
  <si>
    <t>2 л/к,142,207</t>
  </si>
  <si>
    <t>62,64,290,353,52,28,381,350</t>
  </si>
  <si>
    <t>июнь/сент, 3кв.</t>
  </si>
  <si>
    <t>Тихорецкий пр. д. 31 корп. 2</t>
  </si>
  <si>
    <t>Тихорецкий пр. д. 33 корп. 2</t>
  </si>
  <si>
    <t>32,44</t>
  </si>
  <si>
    <t>Тихорецкий пр. д. 37</t>
  </si>
  <si>
    <t>1-5 л/к,33</t>
  </si>
  <si>
    <t>июн/июл</t>
  </si>
  <si>
    <t>Тихорецкий пр. д. 39</t>
  </si>
  <si>
    <t>Фаворского ул. д. 14</t>
  </si>
  <si>
    <t>Хлопина ул. д. 9 корп. 1</t>
  </si>
  <si>
    <t>19,98</t>
  </si>
  <si>
    <t>Хлопина ул. д. 9 корп. 3</t>
  </si>
  <si>
    <t>ВСЕГО стоимость</t>
  </si>
  <si>
    <t>2011 год</t>
  </si>
  <si>
    <t>ВСЕГО домов</t>
  </si>
  <si>
    <t>ВЫПОЛНЕНИЕ АДРЕСНОЙ ПРОГРАММЫ ПО ПЛАНОВО-ПРЕДУПРЕДИТЕЛЬНОМУ РЕМОНТУ ЗА 2011 ГОД</t>
  </si>
  <si>
    <t>ООО " Жилкомсервис № 2 
Калининского района"</t>
  </si>
  <si>
    <t>Косметические работы</t>
  </si>
  <si>
    <t>дом сменил УК</t>
  </si>
  <si>
    <t>38,35,39,21,22,23,9,
10,11,12</t>
  </si>
  <si>
    <t>133,138,144,61,
68,103,135</t>
  </si>
  <si>
    <t>7,11,74,88,
41,33,76</t>
  </si>
  <si>
    <t>97-лоджия,
313-козырек</t>
  </si>
  <si>
    <t>146,147,148,152,
165,145,171</t>
  </si>
  <si>
    <t>Нормализация температурно-влажностного режима чердачных помещений</t>
  </si>
  <si>
    <t xml:space="preserve">График ликвидации протечек с кровли на период с 2011 по 2012 г. </t>
  </si>
  <si>
    <t>План</t>
  </si>
  <si>
    <t>Выполнение</t>
  </si>
  <si>
    <t>сумма задолженности на 11.08.2011, руб.</t>
  </si>
  <si>
    <t>№№ квартир</t>
  </si>
  <si>
    <t>срок</t>
  </si>
  <si>
    <t>кол-во</t>
  </si>
  <si>
    <t>№ квартир</t>
  </si>
  <si>
    <t>сумма задолженности руб,</t>
  </si>
  <si>
    <t>кол-во квартир</t>
  </si>
  <si>
    <t>Академика Байкова ул. д. 3</t>
  </si>
  <si>
    <t>71,33</t>
  </si>
  <si>
    <t>сен</t>
  </si>
  <si>
    <t>33
71</t>
  </si>
  <si>
    <t>3 453,38
2 118,52</t>
  </si>
  <si>
    <t>70,72</t>
  </si>
  <si>
    <t>л/к,105</t>
  </si>
  <si>
    <t>мар,окт</t>
  </si>
  <si>
    <t>48,37</t>
  </si>
  <si>
    <t>33,367,292,107</t>
  </si>
  <si>
    <t>186,185</t>
  </si>
  <si>
    <t>фев.,сен</t>
  </si>
  <si>
    <t>14104,12</t>
  </si>
  <si>
    <t>июл</t>
  </si>
  <si>
    <t>3867,66</t>
  </si>
  <si>
    <t>Бутлерова ул. д. 16 корп. 2</t>
  </si>
  <si>
    <t>57,58</t>
  </si>
  <si>
    <t>янв</t>
  </si>
  <si>
    <t>Бутлерова ул. д. 28</t>
  </si>
  <si>
    <t>мар</t>
  </si>
  <si>
    <t>2502,76</t>
  </si>
  <si>
    <t>78,58,118, 97</t>
  </si>
  <si>
    <t>авг</t>
  </si>
  <si>
    <t>58
118
97</t>
  </si>
  <si>
    <t>4 747,7
3 553,7
28 569,2</t>
  </si>
  <si>
    <t>окт</t>
  </si>
  <si>
    <t>2754,92</t>
  </si>
  <si>
    <t>24,25</t>
  </si>
  <si>
    <t>38,55,37</t>
  </si>
  <si>
    <t>17842,26</t>
  </si>
  <si>
    <t>58,117,19</t>
  </si>
  <si>
    <t>5312,37</t>
  </si>
  <si>
    <t>46,5</t>
  </si>
  <si>
    <t>133,134,178,179</t>
  </si>
  <si>
    <t>133, 2 л/к</t>
  </si>
  <si>
    <t>июл,окт</t>
  </si>
  <si>
    <t>133
134
178
179</t>
  </si>
  <si>
    <t>11 522,33
240,34
3 707,25
61 195,58</t>
  </si>
  <si>
    <t>116,117,139</t>
  </si>
  <si>
    <t>янв-апр</t>
  </si>
  <si>
    <t>119,12</t>
  </si>
  <si>
    <t>Гражданский пр. д. 31 корп. 4</t>
  </si>
  <si>
    <t>117,  60</t>
  </si>
  <si>
    <t>11
15</t>
  </si>
  <si>
    <t>39 001,77
11 265,29</t>
  </si>
  <si>
    <t>11,15,   10,23</t>
  </si>
  <si>
    <t>10
11</t>
  </si>
  <si>
    <t>37 976,36
10 218,42</t>
  </si>
  <si>
    <t>Гражданский пр. д. 51 корп. 4</t>
  </si>
  <si>
    <t>11,13,15,26, 25,27,36,37</t>
  </si>
  <si>
    <t>15,11,39,36</t>
  </si>
  <si>
    <t>июн,окт</t>
  </si>
  <si>
    <t>13
26
27</t>
  </si>
  <si>
    <t>1 684,35
2 574,18
6 775,83</t>
  </si>
  <si>
    <t>8234,3</t>
  </si>
  <si>
    <t>705,33</t>
  </si>
  <si>
    <t>179,18</t>
  </si>
  <si>
    <t>авг,июл</t>
  </si>
  <si>
    <t>11,22,37,38,39</t>
  </si>
  <si>
    <t>22
37
38</t>
  </si>
  <si>
    <t>8 629,47
2 399,54
3 866,28</t>
  </si>
  <si>
    <t>апр</t>
  </si>
  <si>
    <t>21
23</t>
  </si>
  <si>
    <t>7320,32
2819,92</t>
  </si>
  <si>
    <t>38,35,39,21,22,23,9,10,11,12</t>
  </si>
  <si>
    <t>38,22,12, 
9-отк,39</t>
  </si>
  <si>
    <t>фев-июн,окт</t>
  </si>
  <si>
    <t>17,98</t>
  </si>
  <si>
    <t>5116,57</t>
  </si>
  <si>
    <t>Карпинского ул. д. 6</t>
  </si>
  <si>
    <t>144, 4 л/к</t>
  </si>
  <si>
    <t>фев</t>
  </si>
  <si>
    <t>79,19,37</t>
  </si>
  <si>
    <t>64,33,16</t>
  </si>
  <si>
    <t>14,64</t>
  </si>
  <si>
    <t>июн</t>
  </si>
  <si>
    <t>2977,81</t>
  </si>
  <si>
    <t>Науки пр. д. 12 корп. 5</t>
  </si>
  <si>
    <t>36,37,33</t>
  </si>
  <si>
    <t>18,158</t>
  </si>
  <si>
    <t>1450,55</t>
  </si>
  <si>
    <t>2895,1</t>
  </si>
  <si>
    <t>17,18,19,97,99,100,59,98</t>
  </si>
  <si>
    <t>18,79,11,75,98,99,
60,9,19</t>
  </si>
  <si>
    <t>янв,июн,
авг,сен,
окт</t>
  </si>
  <si>
    <t>5181,4</t>
  </si>
  <si>
    <t>3,2</t>
  </si>
  <si>
    <t>июн,авг</t>
  </si>
  <si>
    <t>Непокоренных пр. д. 9 корп. 4</t>
  </si>
  <si>
    <t>105395,36</t>
  </si>
  <si>
    <t>14,26,19</t>
  </si>
  <si>
    <t>14,5</t>
  </si>
  <si>
    <t>14
19</t>
  </si>
  <si>
    <t>1 368,79
1 581,37</t>
  </si>
  <si>
    <t>32,58,35,32</t>
  </si>
  <si>
    <t>авг,июл,
окт</t>
  </si>
  <si>
    <t>2418,49</t>
  </si>
  <si>
    <t>2,4</t>
  </si>
  <si>
    <t>4(7,11 ком)</t>
  </si>
  <si>
    <t>15,8,7,16</t>
  </si>
  <si>
    <t>9852,94</t>
  </si>
  <si>
    <t>19,18,38</t>
  </si>
  <si>
    <t>2579,77</t>
  </si>
  <si>
    <t>259,26</t>
  </si>
  <si>
    <t>19813,7</t>
  </si>
  <si>
    <t xml:space="preserve"> 5,1 л/к</t>
  </si>
  <si>
    <t>8257,88</t>
  </si>
  <si>
    <t>Северный пр. д. 63 корп. 2</t>
  </si>
  <si>
    <t>106,34</t>
  </si>
  <si>
    <t>1681,72</t>
  </si>
  <si>
    <t>,58</t>
  </si>
  <si>
    <t>15032,96</t>
  </si>
  <si>
    <t>18,  58,98,78,20</t>
  </si>
  <si>
    <t>4481,66</t>
  </si>
  <si>
    <t>98,99,59,37,95,77,78</t>
  </si>
  <si>
    <t>37
95
99</t>
  </si>
  <si>
    <t>3 225,94
4 034,91
2 815,6</t>
  </si>
  <si>
    <t>98,40,78</t>
  </si>
  <si>
    <t>14030,25</t>
  </si>
  <si>
    <t>159,158,138,99</t>
  </si>
  <si>
    <t>107,251,72,
172,140</t>
  </si>
  <si>
    <t>8069,47</t>
  </si>
  <si>
    <t>137,33,139</t>
  </si>
  <si>
    <t>30,19</t>
  </si>
  <si>
    <t>19
30</t>
  </si>
  <si>
    <t>4 659,22
29 772,49</t>
  </si>
  <si>
    <t>30,2</t>
  </si>
  <si>
    <t>июл,сен</t>
  </si>
  <si>
    <t>58,59</t>
  </si>
  <si>
    <t>6189,89</t>
  </si>
  <si>
    <t>40,   20,60</t>
  </si>
  <si>
    <t>ИТОГО:</t>
  </si>
  <si>
    <t>205 квартир</t>
  </si>
  <si>
    <t>Выполнение 31%</t>
  </si>
  <si>
    <r>
      <t xml:space="preserve">По </t>
    </r>
    <r>
      <rPr>
        <b/>
        <sz val="12"/>
        <rFont val="Times New Roman"/>
        <family val="1"/>
      </rPr>
      <t>25 квартирам</t>
    </r>
    <r>
      <rPr>
        <sz val="12"/>
        <rFont val="Times New Roman"/>
        <family val="1"/>
      </rPr>
      <t xml:space="preserve"> имеется </t>
    </r>
    <r>
      <rPr>
        <b/>
        <sz val="12"/>
        <rFont val="Times New Roman"/>
        <family val="1"/>
      </rPr>
      <t>задолженность</t>
    </r>
    <r>
      <rPr>
        <sz val="12"/>
        <rFont val="Times New Roman"/>
        <family val="1"/>
      </rPr>
      <t xml:space="preserve"> по квартплате </t>
    </r>
    <r>
      <rPr>
        <b/>
        <sz val="12"/>
        <rFont val="Times New Roman"/>
        <family val="1"/>
      </rPr>
      <t xml:space="preserve">свыше 5 тыс.руб. (на общую сумму 494 680,53 руб.). 
</t>
    </r>
    <r>
      <rPr>
        <sz val="12"/>
        <rFont val="Times New Roman"/>
        <family val="1"/>
      </rPr>
      <t>Вручаются предписания о погашении задолженности.</t>
    </r>
  </si>
  <si>
    <t>Дополнительно выполнен ремонт квартир в 2011 году</t>
  </si>
  <si>
    <t>Примечание</t>
  </si>
  <si>
    <t>Бутлерова ул. д. 18</t>
  </si>
  <si>
    <t>97,80,78</t>
  </si>
  <si>
    <t>фев-мар</t>
  </si>
  <si>
    <t>кап.ремонт кровли 2010 г.</t>
  </si>
  <si>
    <t>кап.ремонт кровли 2009 г.</t>
  </si>
  <si>
    <t>38,77</t>
  </si>
  <si>
    <t>Гражданский пр. д. 31 корп. 3</t>
  </si>
  <si>
    <t>10,9</t>
  </si>
  <si>
    <t>9, 10</t>
  </si>
  <si>
    <t>авг-сен</t>
  </si>
  <si>
    <t>22,11,10,21,34,12,45,24,33,35</t>
  </si>
  <si>
    <t>мар,фев,
июл,июн</t>
  </si>
  <si>
    <t>24,21</t>
  </si>
  <si>
    <t>51,58</t>
  </si>
  <si>
    <t>ЛСП с 2010 г.</t>
  </si>
  <si>
    <t>Науки пр. д. 65</t>
  </si>
  <si>
    <t>40,18</t>
  </si>
  <si>
    <t>июн-сен</t>
  </si>
  <si>
    <t>24,30,27</t>
  </si>
  <si>
    <t>кап.ремонт кровли 2011 г.</t>
  </si>
  <si>
    <t>ВСЕГО выполнено ремонт квартир на 1 ноября: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</si>
</sst>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 Cyr"/>
      <family val="0"/>
    </font>
    <font>
      <sz val="10"/>
      <color indexed="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b/>
      <sz val="16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horizontal="center" vertical="center"/>
    </xf>
    <xf numFmtId="3" fontId="0" fillId="0" borderId="22" xfId="0" applyNumberFormat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14" fontId="3" fillId="0" borderId="24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vertical="center" wrapText="1"/>
    </xf>
    <xf numFmtId="14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164" fontId="3" fillId="0" borderId="25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3" fontId="3" fillId="0" borderId="28" xfId="0" applyNumberFormat="1" applyFont="1" applyFill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horizontal="right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31" xfId="0" applyNumberFormat="1" applyFont="1" applyFill="1" applyBorder="1" applyAlignment="1">
      <alignment horizontal="center" vertical="center" wrapText="1"/>
    </xf>
    <xf numFmtId="14" fontId="5" fillId="0" borderId="16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3" fontId="4" fillId="0" borderId="33" xfId="0" applyNumberFormat="1" applyFont="1" applyFill="1" applyBorder="1" applyAlignment="1">
      <alignment vertical="center" wrapText="1"/>
    </xf>
    <xf numFmtId="2" fontId="4" fillId="0" borderId="34" xfId="0" applyNumberFormat="1" applyFont="1" applyFill="1" applyBorder="1" applyAlignment="1">
      <alignment vertical="center" wrapText="1"/>
    </xf>
    <xf numFmtId="2" fontId="4" fillId="0" borderId="32" xfId="0" applyNumberFormat="1" applyFont="1" applyFill="1" applyBorder="1" applyAlignment="1">
      <alignment horizontal="center" vertical="center" wrapText="1"/>
    </xf>
    <xf numFmtId="3" fontId="4" fillId="0" borderId="33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14" fontId="4" fillId="0" borderId="3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vertical="center" wrapText="1"/>
    </xf>
    <xf numFmtId="2" fontId="3" fillId="0" borderId="0" xfId="0" applyNumberFormat="1" applyFont="1" applyFill="1" applyAlignment="1">
      <alignment vertical="center" wrapText="1"/>
    </xf>
    <xf numFmtId="3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14" fontId="3" fillId="0" borderId="0" xfId="0" applyNumberFormat="1" applyFont="1" applyFill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3" fontId="3" fillId="0" borderId="20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right" vertical="center" wrapText="1"/>
    </xf>
    <xf numFmtId="3" fontId="3" fillId="0" borderId="23" xfId="0" applyNumberFormat="1" applyFont="1" applyFill="1" applyBorder="1" applyAlignment="1">
      <alignment horizontal="right" vertical="center" wrapText="1"/>
    </xf>
    <xf numFmtId="3" fontId="3" fillId="0" borderId="25" xfId="0" applyNumberFormat="1" applyFont="1" applyFill="1" applyBorder="1" applyAlignment="1">
      <alignment horizontal="right" vertical="center" wrapText="1"/>
    </xf>
    <xf numFmtId="3" fontId="3" fillId="0" borderId="28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3" fontId="3" fillId="0" borderId="36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right" vertical="center" wrapText="1"/>
    </xf>
    <xf numFmtId="0" fontId="3" fillId="0" borderId="37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0" borderId="38" xfId="0" applyNumberFormat="1" applyFont="1" applyFill="1" applyBorder="1" applyAlignment="1">
      <alignment horizontal="center" vertical="center" wrapText="1"/>
    </xf>
    <xf numFmtId="2" fontId="5" fillId="0" borderId="39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14" fontId="3" fillId="0" borderId="39" xfId="0" applyNumberFormat="1" applyFont="1" applyFill="1" applyBorder="1" applyAlignment="1">
      <alignment horizontal="center" vertical="center" wrapText="1"/>
    </xf>
    <xf numFmtId="14" fontId="3" fillId="0" borderId="41" xfId="0" applyNumberFormat="1" applyFont="1" applyFill="1" applyBorder="1" applyAlignment="1">
      <alignment horizontal="center" vertical="center" wrapText="1"/>
    </xf>
    <xf numFmtId="14" fontId="5" fillId="0" borderId="40" xfId="0" applyNumberFormat="1" applyFont="1" applyFill="1" applyBorder="1" applyAlignment="1">
      <alignment horizontal="center" vertical="center" wrapText="1"/>
    </xf>
    <xf numFmtId="14" fontId="4" fillId="0" borderId="42" xfId="0" applyNumberFormat="1" applyFont="1" applyFill="1" applyBorder="1" applyAlignment="1">
      <alignment horizontal="center" vertical="center" wrapText="1"/>
    </xf>
    <xf numFmtId="3" fontId="3" fillId="0" borderId="36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37" xfId="0" applyNumberFormat="1" applyFont="1" applyFill="1" applyBorder="1" applyAlignment="1">
      <alignment vertical="center"/>
    </xf>
    <xf numFmtId="0" fontId="5" fillId="0" borderId="38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28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horizontal="center" vertical="center" textRotation="90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1" fontId="5" fillId="0" borderId="43" xfId="0" applyNumberFormat="1" applyFont="1" applyFill="1" applyBorder="1" applyAlignment="1">
      <alignment horizontal="center" vertical="center" wrapText="1"/>
    </xf>
    <xf numFmtId="1" fontId="5" fillId="0" borderId="44" xfId="0" applyNumberFormat="1" applyFont="1" applyFill="1" applyBorder="1" applyAlignment="1">
      <alignment horizontal="center" vertical="center" wrapText="1"/>
    </xf>
    <xf numFmtId="1" fontId="5" fillId="0" borderId="45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39" xfId="0" applyNumberFormat="1" applyFont="1" applyFill="1" applyBorder="1" applyAlignment="1">
      <alignment horizontal="center" vertical="center" wrapText="1"/>
    </xf>
    <xf numFmtId="1" fontId="5" fillId="0" borderId="46" xfId="0" applyNumberFormat="1" applyFont="1" applyFill="1" applyBorder="1" applyAlignment="1">
      <alignment horizontal="center" vertical="center" wrapText="1"/>
    </xf>
    <xf numFmtId="1" fontId="5" fillId="0" borderId="47" xfId="0" applyNumberFormat="1" applyFont="1" applyFill="1" applyBorder="1" applyAlignment="1">
      <alignment horizontal="center" vertical="center" wrapText="1"/>
    </xf>
    <xf numFmtId="1" fontId="5" fillId="0" borderId="48" xfId="0" applyNumberFormat="1" applyFont="1" applyFill="1" applyBorder="1" applyAlignment="1">
      <alignment horizontal="center" vertical="center" wrapText="1"/>
    </xf>
    <xf numFmtId="3" fontId="5" fillId="0" borderId="43" xfId="0" applyNumberFormat="1" applyFont="1" applyFill="1" applyBorder="1" applyAlignment="1">
      <alignment horizontal="center" vertical="center" wrapText="1"/>
    </xf>
    <xf numFmtId="3" fontId="5" fillId="0" borderId="45" xfId="0" applyNumberFormat="1" applyFont="1" applyFill="1" applyBorder="1" applyAlignment="1">
      <alignment horizontal="center" vertical="center" wrapText="1"/>
    </xf>
    <xf numFmtId="3" fontId="5" fillId="0" borderId="46" xfId="0" applyNumberFormat="1" applyFont="1" applyFill="1" applyBorder="1" applyAlignment="1">
      <alignment horizontal="center" vertical="center" wrapText="1"/>
    </xf>
    <xf numFmtId="3" fontId="5" fillId="0" borderId="48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9" xfId="0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51" xfId="0" applyBorder="1" applyAlignment="1">
      <alignment vertical="center"/>
    </xf>
    <xf numFmtId="3" fontId="5" fillId="0" borderId="12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6" fillId="0" borderId="47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/>
    </xf>
    <xf numFmtId="0" fontId="27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/>
    </xf>
    <xf numFmtId="17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9" fontId="5" fillId="0" borderId="39" xfId="0" applyNumberFormat="1" applyFont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8" fillId="0" borderId="53" xfId="0" applyFont="1" applyFill="1" applyBorder="1" applyAlignment="1">
      <alignment vertical="center"/>
    </xf>
    <xf numFmtId="0" fontId="5" fillId="0" borderId="5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9" fontId="5" fillId="0" borderId="53" xfId="0" applyNumberFormat="1" applyFont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4" fontId="0" fillId="0" borderId="53" xfId="0" applyNumberForma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28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9" fontId="5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57;&#1055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квидация следов протече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1"/>
  <sheetViews>
    <sheetView showGridLines="0" tabSelected="1" zoomScale="90" zoomScaleNormal="90" zoomScaleSheetLayoutView="90" zoomScalePageLayoutView="0" workbookViewId="0" topLeftCell="A1">
      <pane xSplit="3" ySplit="5" topLeftCell="D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W1"/>
    </sheetView>
  </sheetViews>
  <sheetFormatPr defaultColWidth="9.00390625" defaultRowHeight="12.75"/>
  <cols>
    <col min="1" max="1" width="4.25390625" style="74" customWidth="1"/>
    <col min="2" max="2" width="5.75390625" style="75" customWidth="1"/>
    <col min="3" max="3" width="37.00390625" style="74" customWidth="1"/>
    <col min="4" max="4" width="21.375" style="76" customWidth="1"/>
    <col min="5" max="5" width="8.625" style="77" customWidth="1"/>
    <col min="6" max="6" width="10.375" style="77" customWidth="1"/>
    <col min="7" max="7" width="11.00390625" style="78" customWidth="1"/>
    <col min="8" max="8" width="15.25390625" style="76" customWidth="1"/>
    <col min="9" max="9" width="7.25390625" style="79" customWidth="1"/>
    <col min="10" max="10" width="9.125" style="80" customWidth="1"/>
    <col min="11" max="11" width="9.375" style="80" customWidth="1"/>
    <col min="12" max="12" width="7.25390625" style="78" customWidth="1"/>
    <col min="13" max="13" width="8.00390625" style="81" customWidth="1"/>
    <col min="14" max="14" width="10.125" style="78" customWidth="1"/>
    <col min="15" max="15" width="8.875" style="82" customWidth="1"/>
    <col min="16" max="16" width="8.75390625" style="83" customWidth="1"/>
    <col min="17" max="17" width="8.625" style="83" customWidth="1"/>
    <col min="18" max="18" width="9.125" style="83" customWidth="1"/>
    <col min="19" max="19" width="8.625" style="83" customWidth="1"/>
    <col min="20" max="20" width="9.125" style="84" customWidth="1"/>
    <col min="21" max="21" width="9.125" style="83" customWidth="1"/>
    <col min="22" max="22" width="8.75390625" style="85" customWidth="1"/>
    <col min="23" max="23" width="9.75390625" style="0" customWidth="1"/>
  </cols>
  <sheetData>
    <row r="1" spans="1:23" ht="29.25" customHeight="1" thickBot="1">
      <c r="A1" s="135" t="s">
        <v>336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7"/>
      <c r="P1" s="137"/>
      <c r="Q1" s="137"/>
      <c r="R1" s="137"/>
      <c r="S1" s="137"/>
      <c r="T1" s="137"/>
      <c r="U1" s="137"/>
      <c r="V1" s="137"/>
      <c r="W1" s="138"/>
    </row>
    <row r="2" spans="1:23" ht="31.5" customHeight="1">
      <c r="A2" s="139" t="s">
        <v>337</v>
      </c>
      <c r="B2" s="140"/>
      <c r="C2" s="141"/>
      <c r="D2" s="122" t="s">
        <v>0</v>
      </c>
      <c r="E2" s="123"/>
      <c r="F2" s="123"/>
      <c r="G2" s="124"/>
      <c r="H2" s="122" t="s">
        <v>1</v>
      </c>
      <c r="I2" s="123"/>
      <c r="J2" s="123"/>
      <c r="K2" s="124"/>
      <c r="L2" s="122" t="s">
        <v>2</v>
      </c>
      <c r="M2" s="123"/>
      <c r="N2" s="123"/>
      <c r="O2" s="123"/>
      <c r="P2" s="123"/>
      <c r="Q2" s="123"/>
      <c r="R2" s="123"/>
      <c r="S2" s="123"/>
      <c r="T2" s="124"/>
      <c r="U2" s="131" t="s">
        <v>345</v>
      </c>
      <c r="V2" s="132"/>
      <c r="W2" s="142" t="s">
        <v>5</v>
      </c>
    </row>
    <row r="3" spans="1:23" ht="33.75" customHeight="1">
      <c r="A3" s="114" t="s">
        <v>6</v>
      </c>
      <c r="B3" s="116" t="s">
        <v>7</v>
      </c>
      <c r="C3" s="118" t="s">
        <v>8</v>
      </c>
      <c r="D3" s="128"/>
      <c r="E3" s="129"/>
      <c r="F3" s="129"/>
      <c r="G3" s="130"/>
      <c r="H3" s="128"/>
      <c r="I3" s="129"/>
      <c r="J3" s="129"/>
      <c r="K3" s="130"/>
      <c r="L3" s="125" t="s">
        <v>338</v>
      </c>
      <c r="M3" s="126"/>
      <c r="N3" s="126"/>
      <c r="O3" s="127"/>
      <c r="P3" s="145" t="s">
        <v>3</v>
      </c>
      <c r="Q3" s="145"/>
      <c r="R3" s="145"/>
      <c r="S3" s="120" t="s">
        <v>4</v>
      </c>
      <c r="T3" s="121"/>
      <c r="U3" s="133"/>
      <c r="V3" s="134"/>
      <c r="W3" s="143"/>
    </row>
    <row r="4" spans="1:23" ht="51.75" customHeight="1">
      <c r="A4" s="115"/>
      <c r="B4" s="117"/>
      <c r="C4" s="119"/>
      <c r="D4" s="2" t="s">
        <v>9</v>
      </c>
      <c r="E4" s="3" t="s">
        <v>10</v>
      </c>
      <c r="F4" s="3" t="s">
        <v>11</v>
      </c>
      <c r="G4" s="4" t="s">
        <v>12</v>
      </c>
      <c r="H4" s="5" t="s">
        <v>9</v>
      </c>
      <c r="I4" s="3" t="s">
        <v>13</v>
      </c>
      <c r="J4" s="3" t="s">
        <v>11</v>
      </c>
      <c r="K4" s="4" t="s">
        <v>14</v>
      </c>
      <c r="L4" s="2" t="s">
        <v>15</v>
      </c>
      <c r="M4" s="3" t="s">
        <v>16</v>
      </c>
      <c r="N4" s="3" t="s">
        <v>17</v>
      </c>
      <c r="O4" s="105" t="s">
        <v>12</v>
      </c>
      <c r="P4" s="3" t="s">
        <v>18</v>
      </c>
      <c r="Q4" s="3" t="s">
        <v>19</v>
      </c>
      <c r="R4" s="3" t="s">
        <v>20</v>
      </c>
      <c r="S4" s="5" t="s">
        <v>21</v>
      </c>
      <c r="T4" s="4" t="s">
        <v>22</v>
      </c>
      <c r="U4" s="97" t="s">
        <v>23</v>
      </c>
      <c r="V4" s="1" t="s">
        <v>24</v>
      </c>
      <c r="W4" s="144"/>
    </row>
    <row r="5" spans="1:23" ht="13.5" thickBot="1">
      <c r="A5" s="6">
        <v>1</v>
      </c>
      <c r="B5" s="7">
        <v>2</v>
      </c>
      <c r="C5" s="8">
        <v>4</v>
      </c>
      <c r="D5" s="6">
        <v>5</v>
      </c>
      <c r="E5" s="7">
        <v>6</v>
      </c>
      <c r="F5" s="7">
        <v>7</v>
      </c>
      <c r="G5" s="8">
        <v>8</v>
      </c>
      <c r="H5" s="6">
        <v>9</v>
      </c>
      <c r="I5" s="7">
        <v>10</v>
      </c>
      <c r="J5" s="7">
        <v>11</v>
      </c>
      <c r="K5" s="8">
        <v>12</v>
      </c>
      <c r="L5" s="6">
        <v>13</v>
      </c>
      <c r="M5" s="7">
        <v>14</v>
      </c>
      <c r="N5" s="7">
        <v>15</v>
      </c>
      <c r="O5" s="106">
        <v>16</v>
      </c>
      <c r="P5" s="7">
        <v>17</v>
      </c>
      <c r="Q5" s="7">
        <v>18</v>
      </c>
      <c r="R5" s="7">
        <v>19</v>
      </c>
      <c r="S5" s="98">
        <v>20</v>
      </c>
      <c r="T5" s="8">
        <v>21</v>
      </c>
      <c r="U5" s="98">
        <v>22</v>
      </c>
      <c r="V5" s="8">
        <v>23</v>
      </c>
      <c r="W5" s="9">
        <v>24</v>
      </c>
    </row>
    <row r="6" spans="1:23" ht="15.75" customHeight="1">
      <c r="A6" s="10">
        <v>1</v>
      </c>
      <c r="B6" s="86">
        <v>23</v>
      </c>
      <c r="C6" s="87" t="s">
        <v>25</v>
      </c>
      <c r="D6" s="11"/>
      <c r="E6" s="12"/>
      <c r="F6" s="12"/>
      <c r="G6" s="13"/>
      <c r="H6" s="11" t="s">
        <v>26</v>
      </c>
      <c r="I6" s="14">
        <v>78</v>
      </c>
      <c r="J6" s="92">
        <v>18210</v>
      </c>
      <c r="K6" s="15" t="s">
        <v>27</v>
      </c>
      <c r="L6" s="16">
        <v>2</v>
      </c>
      <c r="M6" s="17">
        <v>6580</v>
      </c>
      <c r="N6" s="93">
        <v>1041950</v>
      </c>
      <c r="O6" s="107" t="s">
        <v>28</v>
      </c>
      <c r="P6" s="19">
        <v>5900</v>
      </c>
      <c r="Q6" s="19">
        <v>55400</v>
      </c>
      <c r="R6" s="19">
        <v>0</v>
      </c>
      <c r="S6" s="111">
        <v>4600</v>
      </c>
      <c r="T6" s="20">
        <v>84740</v>
      </c>
      <c r="U6" s="99"/>
      <c r="V6" s="21"/>
      <c r="W6" s="22">
        <f aca="true" t="shared" si="0" ref="W6:W69">F6+J6+N6+P6+Q6+R6+S6+T6+U6</f>
        <v>1210800</v>
      </c>
    </row>
    <row r="7" spans="1:23" ht="25.5">
      <c r="A7" s="23">
        <v>2</v>
      </c>
      <c r="B7" s="86">
        <v>23</v>
      </c>
      <c r="C7" s="87" t="s">
        <v>29</v>
      </c>
      <c r="D7" s="24"/>
      <c r="E7" s="17"/>
      <c r="F7" s="17"/>
      <c r="G7" s="18"/>
      <c r="H7" s="24" t="s">
        <v>341</v>
      </c>
      <c r="I7" s="25">
        <v>171</v>
      </c>
      <c r="J7" s="93">
        <v>39910</v>
      </c>
      <c r="K7" s="26" t="s">
        <v>30</v>
      </c>
      <c r="L7" s="16"/>
      <c r="M7" s="17"/>
      <c r="N7" s="93"/>
      <c r="O7" s="107"/>
      <c r="P7" s="27">
        <v>0</v>
      </c>
      <c r="Q7" s="27">
        <v>0</v>
      </c>
      <c r="R7" s="27">
        <v>0</v>
      </c>
      <c r="S7" s="112">
        <v>0</v>
      </c>
      <c r="T7" s="28">
        <v>0</v>
      </c>
      <c r="U7" s="100"/>
      <c r="V7" s="29"/>
      <c r="W7" s="22">
        <f t="shared" si="0"/>
        <v>39910</v>
      </c>
    </row>
    <row r="8" spans="1:23" ht="15.75">
      <c r="A8" s="23">
        <v>3</v>
      </c>
      <c r="B8" s="86">
        <v>23</v>
      </c>
      <c r="C8" s="87" t="s">
        <v>31</v>
      </c>
      <c r="D8" s="24"/>
      <c r="E8" s="17"/>
      <c r="F8" s="17"/>
      <c r="G8" s="18"/>
      <c r="H8" s="24" t="s">
        <v>32</v>
      </c>
      <c r="I8" s="25">
        <v>135</v>
      </c>
      <c r="J8" s="93">
        <v>31510</v>
      </c>
      <c r="K8" s="26" t="s">
        <v>30</v>
      </c>
      <c r="L8" s="16">
        <v>1</v>
      </c>
      <c r="M8" s="17">
        <v>824</v>
      </c>
      <c r="N8" s="93">
        <v>171300</v>
      </c>
      <c r="O8" s="107" t="s">
        <v>33</v>
      </c>
      <c r="P8" s="27">
        <v>0</v>
      </c>
      <c r="Q8" s="27">
        <v>2800</v>
      </c>
      <c r="R8" s="27">
        <v>2300</v>
      </c>
      <c r="S8" s="112">
        <v>1600</v>
      </c>
      <c r="T8" s="28">
        <v>13600</v>
      </c>
      <c r="U8" s="100"/>
      <c r="V8" s="29"/>
      <c r="W8" s="22">
        <f t="shared" si="0"/>
        <v>223110</v>
      </c>
    </row>
    <row r="9" spans="1:23" ht="15.75">
      <c r="A9" s="10">
        <v>4</v>
      </c>
      <c r="B9" s="86">
        <v>23</v>
      </c>
      <c r="C9" s="87" t="s">
        <v>34</v>
      </c>
      <c r="D9" s="24" t="s">
        <v>35</v>
      </c>
      <c r="E9" s="17">
        <v>264</v>
      </c>
      <c r="F9" s="17">
        <v>206610</v>
      </c>
      <c r="G9" s="18" t="s">
        <v>36</v>
      </c>
      <c r="H9" s="24" t="s">
        <v>37</v>
      </c>
      <c r="I9" s="25">
        <v>53</v>
      </c>
      <c r="J9" s="93">
        <v>12370</v>
      </c>
      <c r="K9" s="26" t="s">
        <v>30</v>
      </c>
      <c r="L9" s="16">
        <v>4</v>
      </c>
      <c r="M9" s="17">
        <f>411.2+4338.7</f>
        <v>4749.9</v>
      </c>
      <c r="N9" s="93">
        <f>537250+172470</f>
        <v>709720</v>
      </c>
      <c r="O9" s="107" t="s">
        <v>36</v>
      </c>
      <c r="P9" s="27">
        <v>23800</v>
      </c>
      <c r="Q9" s="27">
        <v>22900</v>
      </c>
      <c r="R9" s="27">
        <v>18790</v>
      </c>
      <c r="S9" s="112">
        <v>8100</v>
      </c>
      <c r="T9" s="28">
        <v>59430</v>
      </c>
      <c r="U9" s="100">
        <v>0</v>
      </c>
      <c r="V9" s="29">
        <v>0</v>
      </c>
      <c r="W9" s="22">
        <f t="shared" si="0"/>
        <v>1061720</v>
      </c>
    </row>
    <row r="10" spans="1:23" ht="24.75" customHeight="1">
      <c r="A10" s="23">
        <v>5</v>
      </c>
      <c r="B10" s="86">
        <v>23</v>
      </c>
      <c r="C10" s="87" t="s">
        <v>38</v>
      </c>
      <c r="D10" s="24">
        <v>95</v>
      </c>
      <c r="E10" s="17">
        <v>20</v>
      </c>
      <c r="F10" s="17">
        <v>10100</v>
      </c>
      <c r="G10" s="18" t="s">
        <v>39</v>
      </c>
      <c r="H10" s="24" t="s">
        <v>342</v>
      </c>
      <c r="I10" s="25">
        <v>269</v>
      </c>
      <c r="J10" s="93">
        <v>62780</v>
      </c>
      <c r="K10" s="26" t="s">
        <v>40</v>
      </c>
      <c r="L10" s="16">
        <v>1</v>
      </c>
      <c r="M10" s="17">
        <v>6110</v>
      </c>
      <c r="N10" s="93">
        <v>1030600</v>
      </c>
      <c r="O10" s="107" t="s">
        <v>41</v>
      </c>
      <c r="P10" s="27">
        <v>12100</v>
      </c>
      <c r="Q10" s="27">
        <v>62360</v>
      </c>
      <c r="R10" s="27">
        <v>13100</v>
      </c>
      <c r="S10" s="112">
        <v>10080</v>
      </c>
      <c r="T10" s="28">
        <v>69860</v>
      </c>
      <c r="U10" s="100"/>
      <c r="V10" s="29"/>
      <c r="W10" s="22">
        <f t="shared" si="0"/>
        <v>1270980</v>
      </c>
    </row>
    <row r="11" spans="1:23" ht="15.75">
      <c r="A11" s="23">
        <v>6</v>
      </c>
      <c r="B11" s="86">
        <v>23</v>
      </c>
      <c r="C11" s="87" t="s">
        <v>42</v>
      </c>
      <c r="D11" s="24" t="s">
        <v>43</v>
      </c>
      <c r="E11" s="17">
        <v>340</v>
      </c>
      <c r="F11" s="17">
        <v>256650</v>
      </c>
      <c r="G11" s="18" t="s">
        <v>36</v>
      </c>
      <c r="H11" s="24" t="s">
        <v>44</v>
      </c>
      <c r="I11" s="25">
        <v>156.5</v>
      </c>
      <c r="J11" s="93">
        <v>36530</v>
      </c>
      <c r="K11" s="26" t="s">
        <v>27</v>
      </c>
      <c r="L11" s="16">
        <v>2</v>
      </c>
      <c r="M11" s="17">
        <v>1595</v>
      </c>
      <c r="N11" s="93">
        <v>306270</v>
      </c>
      <c r="O11" s="107" t="s">
        <v>33</v>
      </c>
      <c r="P11" s="27">
        <v>5880</v>
      </c>
      <c r="Q11" s="27">
        <v>10890</v>
      </c>
      <c r="R11" s="27">
        <v>7990</v>
      </c>
      <c r="S11" s="112">
        <v>3100</v>
      </c>
      <c r="T11" s="28">
        <v>36430</v>
      </c>
      <c r="U11" s="100">
        <v>0</v>
      </c>
      <c r="V11" s="29">
        <v>0</v>
      </c>
      <c r="W11" s="22">
        <f t="shared" si="0"/>
        <v>663740</v>
      </c>
    </row>
    <row r="12" spans="1:23" ht="15.75">
      <c r="A12" s="10">
        <v>7</v>
      </c>
      <c r="B12" s="86">
        <v>23</v>
      </c>
      <c r="C12" s="87" t="s">
        <v>45</v>
      </c>
      <c r="D12" s="24">
        <v>68</v>
      </c>
      <c r="E12" s="17">
        <v>63</v>
      </c>
      <c r="F12" s="17">
        <v>42700</v>
      </c>
      <c r="G12" s="18" t="s">
        <v>33</v>
      </c>
      <c r="H12" s="24" t="s">
        <v>46</v>
      </c>
      <c r="I12" s="25">
        <v>117.5</v>
      </c>
      <c r="J12" s="93">
        <v>27420</v>
      </c>
      <c r="K12" s="26" t="s">
        <v>30</v>
      </c>
      <c r="L12" s="16"/>
      <c r="M12" s="17"/>
      <c r="N12" s="93"/>
      <c r="O12" s="107"/>
      <c r="P12" s="27">
        <v>0</v>
      </c>
      <c r="Q12" s="27">
        <v>0</v>
      </c>
      <c r="R12" s="27">
        <v>0</v>
      </c>
      <c r="S12" s="112">
        <v>0</v>
      </c>
      <c r="T12" s="28">
        <v>0</v>
      </c>
      <c r="U12" s="100">
        <v>0</v>
      </c>
      <c r="V12" s="29">
        <v>0</v>
      </c>
      <c r="W12" s="22">
        <f t="shared" si="0"/>
        <v>70120</v>
      </c>
    </row>
    <row r="13" spans="1:23" ht="31.5">
      <c r="A13" s="23">
        <v>8</v>
      </c>
      <c r="B13" s="86">
        <v>23</v>
      </c>
      <c r="C13" s="87" t="s">
        <v>47</v>
      </c>
      <c r="D13" s="24" t="s">
        <v>48</v>
      </c>
      <c r="E13" s="17">
        <v>20</v>
      </c>
      <c r="F13" s="17">
        <v>12700</v>
      </c>
      <c r="G13" s="18" t="s">
        <v>49</v>
      </c>
      <c r="H13" s="24">
        <v>28</v>
      </c>
      <c r="I13" s="25">
        <v>14</v>
      </c>
      <c r="J13" s="93">
        <v>23200</v>
      </c>
      <c r="K13" s="26" t="s">
        <v>50</v>
      </c>
      <c r="L13" s="16">
        <v>2</v>
      </c>
      <c r="M13" s="17">
        <v>7550</v>
      </c>
      <c r="N13" s="93">
        <v>1742950</v>
      </c>
      <c r="O13" s="107" t="s">
        <v>51</v>
      </c>
      <c r="P13" s="27">
        <v>22400</v>
      </c>
      <c r="Q13" s="27">
        <v>76100</v>
      </c>
      <c r="R13" s="27">
        <v>13870</v>
      </c>
      <c r="S13" s="112">
        <v>8800</v>
      </c>
      <c r="T13" s="28">
        <v>76950</v>
      </c>
      <c r="U13" s="100">
        <v>0</v>
      </c>
      <c r="V13" s="29">
        <v>0</v>
      </c>
      <c r="W13" s="22">
        <f t="shared" si="0"/>
        <v>1976970</v>
      </c>
    </row>
    <row r="14" spans="1:23" ht="15.75">
      <c r="A14" s="23">
        <v>9</v>
      </c>
      <c r="B14" s="86">
        <v>8</v>
      </c>
      <c r="C14" s="88" t="s">
        <v>52</v>
      </c>
      <c r="D14" s="24" t="s">
        <v>53</v>
      </c>
      <c r="E14" s="30">
        <v>191</v>
      </c>
      <c r="F14" s="17">
        <v>107400</v>
      </c>
      <c r="G14" s="18" t="s">
        <v>54</v>
      </c>
      <c r="H14" s="24">
        <v>49</v>
      </c>
      <c r="I14" s="30">
        <v>3</v>
      </c>
      <c r="J14" s="93">
        <v>700</v>
      </c>
      <c r="K14" s="26" t="s">
        <v>55</v>
      </c>
      <c r="L14" s="16"/>
      <c r="M14" s="17"/>
      <c r="N14" s="93"/>
      <c r="O14" s="107"/>
      <c r="P14" s="27">
        <v>0</v>
      </c>
      <c r="Q14" s="27">
        <v>0</v>
      </c>
      <c r="R14" s="27">
        <v>0</v>
      </c>
      <c r="S14" s="112">
        <v>0</v>
      </c>
      <c r="T14" s="28">
        <v>0</v>
      </c>
      <c r="U14" s="101">
        <v>0</v>
      </c>
      <c r="V14" s="26">
        <v>0</v>
      </c>
      <c r="W14" s="22">
        <f t="shared" si="0"/>
        <v>108100</v>
      </c>
    </row>
    <row r="15" spans="1:23" ht="15.75">
      <c r="A15" s="10">
        <v>10</v>
      </c>
      <c r="B15" s="86">
        <v>8</v>
      </c>
      <c r="C15" s="88" t="s">
        <v>56</v>
      </c>
      <c r="D15" s="24" t="s">
        <v>57</v>
      </c>
      <c r="E15" s="30">
        <v>182</v>
      </c>
      <c r="F15" s="17">
        <v>151880</v>
      </c>
      <c r="G15" s="18" t="s">
        <v>28</v>
      </c>
      <c r="H15" s="24">
        <v>53</v>
      </c>
      <c r="I15" s="30">
        <v>3</v>
      </c>
      <c r="J15" s="93">
        <v>700</v>
      </c>
      <c r="K15" s="26" t="s">
        <v>55</v>
      </c>
      <c r="L15" s="16"/>
      <c r="M15" s="17"/>
      <c r="N15" s="93"/>
      <c r="O15" s="107"/>
      <c r="P15" s="27">
        <v>0</v>
      </c>
      <c r="Q15" s="27">
        <v>0</v>
      </c>
      <c r="R15" s="27">
        <v>0</v>
      </c>
      <c r="S15" s="112">
        <v>0</v>
      </c>
      <c r="T15" s="28">
        <v>0</v>
      </c>
      <c r="U15" s="101">
        <v>0</v>
      </c>
      <c r="V15" s="26">
        <v>0</v>
      </c>
      <c r="W15" s="22">
        <f t="shared" si="0"/>
        <v>152580</v>
      </c>
    </row>
    <row r="16" spans="1:23" ht="15.75">
      <c r="A16" s="23">
        <v>11</v>
      </c>
      <c r="B16" s="86">
        <v>8</v>
      </c>
      <c r="C16" s="88" t="s">
        <v>58</v>
      </c>
      <c r="D16" s="24">
        <v>80</v>
      </c>
      <c r="E16" s="30">
        <v>20</v>
      </c>
      <c r="F16" s="17">
        <v>4400</v>
      </c>
      <c r="G16" s="18" t="s">
        <v>54</v>
      </c>
      <c r="H16" s="24"/>
      <c r="I16" s="30"/>
      <c r="J16" s="93"/>
      <c r="K16" s="26"/>
      <c r="L16" s="16"/>
      <c r="M16" s="17"/>
      <c r="N16" s="93"/>
      <c r="O16" s="107"/>
      <c r="P16" s="27"/>
      <c r="Q16" s="27"/>
      <c r="R16" s="27"/>
      <c r="S16" s="112"/>
      <c r="T16" s="28"/>
      <c r="U16" s="101">
        <v>0</v>
      </c>
      <c r="V16" s="26">
        <v>0</v>
      </c>
      <c r="W16" s="22">
        <f t="shared" si="0"/>
        <v>4400</v>
      </c>
    </row>
    <row r="17" spans="1:23" ht="25.5">
      <c r="A17" s="23">
        <v>12</v>
      </c>
      <c r="B17" s="86">
        <v>8</v>
      </c>
      <c r="C17" s="88" t="s">
        <v>59</v>
      </c>
      <c r="D17" s="24" t="s">
        <v>60</v>
      </c>
      <c r="E17" s="30">
        <v>144</v>
      </c>
      <c r="F17" s="17">
        <v>68300</v>
      </c>
      <c r="G17" s="18" t="s">
        <v>61</v>
      </c>
      <c r="H17" s="24"/>
      <c r="I17" s="30"/>
      <c r="J17" s="93"/>
      <c r="K17" s="26"/>
      <c r="L17" s="16"/>
      <c r="M17" s="17"/>
      <c r="N17" s="93"/>
      <c r="O17" s="107"/>
      <c r="P17" s="27">
        <v>0</v>
      </c>
      <c r="Q17" s="27">
        <v>0</v>
      </c>
      <c r="R17" s="27">
        <v>0</v>
      </c>
      <c r="S17" s="112">
        <v>0</v>
      </c>
      <c r="T17" s="28">
        <v>0</v>
      </c>
      <c r="U17" s="101">
        <v>0</v>
      </c>
      <c r="V17" s="26">
        <v>0</v>
      </c>
      <c r="W17" s="22">
        <f t="shared" si="0"/>
        <v>68300</v>
      </c>
    </row>
    <row r="18" spans="1:23" ht="15.75">
      <c r="A18" s="10">
        <v>13</v>
      </c>
      <c r="B18" s="86">
        <v>8</v>
      </c>
      <c r="C18" s="88" t="s">
        <v>62</v>
      </c>
      <c r="D18" s="24">
        <v>112</v>
      </c>
      <c r="E18" s="30">
        <v>72</v>
      </c>
      <c r="F18" s="17">
        <v>44600</v>
      </c>
      <c r="G18" s="18" t="s">
        <v>39</v>
      </c>
      <c r="H18" s="24"/>
      <c r="I18" s="30"/>
      <c r="J18" s="93"/>
      <c r="K18" s="26"/>
      <c r="L18" s="16"/>
      <c r="M18" s="17"/>
      <c r="N18" s="93"/>
      <c r="O18" s="107"/>
      <c r="P18" s="27"/>
      <c r="Q18" s="27"/>
      <c r="R18" s="27"/>
      <c r="S18" s="112"/>
      <c r="T18" s="28"/>
      <c r="U18" s="101"/>
      <c r="V18" s="26"/>
      <c r="W18" s="22">
        <f t="shared" si="0"/>
        <v>44600</v>
      </c>
    </row>
    <row r="19" spans="1:23" ht="15.75">
      <c r="A19" s="23">
        <v>14</v>
      </c>
      <c r="B19" s="86">
        <v>6</v>
      </c>
      <c r="C19" s="88" t="s">
        <v>63</v>
      </c>
      <c r="D19" s="24" t="s">
        <v>64</v>
      </c>
      <c r="E19" s="30">
        <v>171</v>
      </c>
      <c r="F19" s="17">
        <v>107600</v>
      </c>
      <c r="G19" s="18" t="s">
        <v>65</v>
      </c>
      <c r="H19" s="24"/>
      <c r="I19" s="30"/>
      <c r="J19" s="93"/>
      <c r="K19" s="26"/>
      <c r="L19" s="16"/>
      <c r="M19" s="17"/>
      <c r="N19" s="93"/>
      <c r="O19" s="107"/>
      <c r="P19" s="27"/>
      <c r="Q19" s="27"/>
      <c r="R19" s="27"/>
      <c r="S19" s="112"/>
      <c r="T19" s="28"/>
      <c r="U19" s="101"/>
      <c r="V19" s="26"/>
      <c r="W19" s="22">
        <f t="shared" si="0"/>
        <v>107600</v>
      </c>
    </row>
    <row r="20" spans="1:23" ht="15.75">
      <c r="A20" s="23">
        <v>15</v>
      </c>
      <c r="B20" s="86">
        <v>23</v>
      </c>
      <c r="C20" s="87" t="s">
        <v>66</v>
      </c>
      <c r="D20" s="24" t="s">
        <v>67</v>
      </c>
      <c r="E20" s="17">
        <v>63</v>
      </c>
      <c r="F20" s="17">
        <v>42200</v>
      </c>
      <c r="G20" s="18" t="s">
        <v>49</v>
      </c>
      <c r="H20" s="24"/>
      <c r="I20" s="25"/>
      <c r="J20" s="93"/>
      <c r="K20" s="26"/>
      <c r="L20" s="16"/>
      <c r="M20" s="17"/>
      <c r="N20" s="93"/>
      <c r="O20" s="107"/>
      <c r="P20" s="27">
        <v>0</v>
      </c>
      <c r="Q20" s="27">
        <v>0</v>
      </c>
      <c r="R20" s="27">
        <v>0</v>
      </c>
      <c r="S20" s="112">
        <v>0</v>
      </c>
      <c r="T20" s="28">
        <v>0</v>
      </c>
      <c r="U20" s="100">
        <v>0</v>
      </c>
      <c r="V20" s="29">
        <v>0</v>
      </c>
      <c r="W20" s="22">
        <f t="shared" si="0"/>
        <v>42200</v>
      </c>
    </row>
    <row r="21" spans="1:23" ht="15.75">
      <c r="A21" s="10">
        <v>16</v>
      </c>
      <c r="B21" s="86">
        <v>6</v>
      </c>
      <c r="C21" s="88" t="s">
        <v>68</v>
      </c>
      <c r="D21" s="24"/>
      <c r="E21" s="17"/>
      <c r="F21" s="17"/>
      <c r="G21" s="18"/>
      <c r="H21" s="24" t="s">
        <v>69</v>
      </c>
      <c r="I21" s="25">
        <v>61.5</v>
      </c>
      <c r="J21" s="93">
        <v>14350</v>
      </c>
      <c r="K21" s="26" t="s">
        <v>70</v>
      </c>
      <c r="L21" s="16"/>
      <c r="M21" s="17"/>
      <c r="N21" s="93"/>
      <c r="O21" s="107"/>
      <c r="P21" s="27"/>
      <c r="Q21" s="27"/>
      <c r="R21" s="27"/>
      <c r="S21" s="112"/>
      <c r="T21" s="28"/>
      <c r="U21" s="100"/>
      <c r="V21" s="29"/>
      <c r="W21" s="22">
        <f t="shared" si="0"/>
        <v>14350</v>
      </c>
    </row>
    <row r="22" spans="1:23" ht="15.75">
      <c r="A22" s="23">
        <v>17</v>
      </c>
      <c r="B22" s="86">
        <v>6</v>
      </c>
      <c r="C22" s="88" t="s">
        <v>71</v>
      </c>
      <c r="D22" s="24"/>
      <c r="E22" s="17"/>
      <c r="F22" s="17"/>
      <c r="G22" s="18"/>
      <c r="H22" s="24">
        <v>64</v>
      </c>
      <c r="I22" s="25">
        <v>39</v>
      </c>
      <c r="J22" s="93">
        <v>9100</v>
      </c>
      <c r="K22" s="26" t="s">
        <v>55</v>
      </c>
      <c r="L22" s="16">
        <v>6</v>
      </c>
      <c r="M22" s="17">
        <v>4980</v>
      </c>
      <c r="N22" s="93">
        <v>956210</v>
      </c>
      <c r="O22" s="107" t="s">
        <v>72</v>
      </c>
      <c r="P22" s="27">
        <v>26360</v>
      </c>
      <c r="Q22" s="27">
        <v>16120</v>
      </c>
      <c r="R22" s="27">
        <v>32190</v>
      </c>
      <c r="S22" s="112">
        <v>14200</v>
      </c>
      <c r="T22" s="28">
        <v>89900</v>
      </c>
      <c r="U22" s="100"/>
      <c r="V22" s="29"/>
      <c r="W22" s="22">
        <f t="shared" si="0"/>
        <v>1144080</v>
      </c>
    </row>
    <row r="23" spans="1:23" ht="15.75">
      <c r="A23" s="23">
        <v>18</v>
      </c>
      <c r="B23" s="86">
        <v>6</v>
      </c>
      <c r="C23" s="88" t="s">
        <v>73</v>
      </c>
      <c r="D23" s="24">
        <v>158</v>
      </c>
      <c r="E23" s="17">
        <v>63</v>
      </c>
      <c r="F23" s="17">
        <v>45800</v>
      </c>
      <c r="G23" s="18" t="s">
        <v>49</v>
      </c>
      <c r="H23" s="24" t="s">
        <v>74</v>
      </c>
      <c r="I23" s="25">
        <v>49</v>
      </c>
      <c r="J23" s="93">
        <v>11440</v>
      </c>
      <c r="K23" s="26" t="s">
        <v>70</v>
      </c>
      <c r="L23" s="16"/>
      <c r="M23" s="17"/>
      <c r="N23" s="93"/>
      <c r="O23" s="107"/>
      <c r="P23" s="27">
        <v>0</v>
      </c>
      <c r="Q23" s="27">
        <v>0</v>
      </c>
      <c r="R23" s="27">
        <v>0</v>
      </c>
      <c r="S23" s="112">
        <v>0</v>
      </c>
      <c r="T23" s="28">
        <v>0</v>
      </c>
      <c r="U23" s="100">
        <v>0</v>
      </c>
      <c r="V23" s="29">
        <v>0</v>
      </c>
      <c r="W23" s="22">
        <f t="shared" si="0"/>
        <v>57240</v>
      </c>
    </row>
    <row r="24" spans="1:23" ht="15.75">
      <c r="A24" s="10">
        <v>19</v>
      </c>
      <c r="B24" s="86">
        <v>23</v>
      </c>
      <c r="C24" s="87" t="s">
        <v>75</v>
      </c>
      <c r="D24" s="24" t="s">
        <v>67</v>
      </c>
      <c r="E24" s="17">
        <v>63</v>
      </c>
      <c r="F24" s="17">
        <v>42200</v>
      </c>
      <c r="G24" s="18" t="s">
        <v>49</v>
      </c>
      <c r="H24" s="24" t="s">
        <v>76</v>
      </c>
      <c r="I24" s="30">
        <v>5</v>
      </c>
      <c r="J24" s="93">
        <v>6000</v>
      </c>
      <c r="K24" s="26" t="s">
        <v>55</v>
      </c>
      <c r="L24" s="16"/>
      <c r="M24" s="17"/>
      <c r="N24" s="93"/>
      <c r="O24" s="107"/>
      <c r="P24" s="27">
        <v>0</v>
      </c>
      <c r="Q24" s="27">
        <v>0</v>
      </c>
      <c r="R24" s="27">
        <v>0</v>
      </c>
      <c r="S24" s="112">
        <v>0</v>
      </c>
      <c r="T24" s="28">
        <v>0</v>
      </c>
      <c r="U24" s="100">
        <v>0</v>
      </c>
      <c r="V24" s="29">
        <v>0</v>
      </c>
      <c r="W24" s="22">
        <f t="shared" si="0"/>
        <v>48200</v>
      </c>
    </row>
    <row r="25" spans="1:23" ht="25.5">
      <c r="A25" s="23">
        <v>20</v>
      </c>
      <c r="B25" s="86">
        <v>6</v>
      </c>
      <c r="C25" s="88" t="s">
        <v>77</v>
      </c>
      <c r="D25" s="24" t="s">
        <v>78</v>
      </c>
      <c r="E25" s="17">
        <v>10</v>
      </c>
      <c r="F25" s="17">
        <v>2200</v>
      </c>
      <c r="G25" s="18" t="s">
        <v>61</v>
      </c>
      <c r="H25" s="24">
        <v>36</v>
      </c>
      <c r="I25" s="25">
        <v>16</v>
      </c>
      <c r="J25" s="93">
        <v>3730</v>
      </c>
      <c r="K25" s="26" t="s">
        <v>55</v>
      </c>
      <c r="L25" s="16"/>
      <c r="M25" s="17"/>
      <c r="N25" s="93"/>
      <c r="O25" s="107"/>
      <c r="P25" s="27">
        <v>0</v>
      </c>
      <c r="Q25" s="27">
        <v>0</v>
      </c>
      <c r="R25" s="27">
        <v>0</v>
      </c>
      <c r="S25" s="112">
        <v>0</v>
      </c>
      <c r="T25" s="28">
        <v>0</v>
      </c>
      <c r="U25" s="100">
        <v>0</v>
      </c>
      <c r="V25" s="29">
        <v>0</v>
      </c>
      <c r="W25" s="22">
        <f t="shared" si="0"/>
        <v>5930</v>
      </c>
    </row>
    <row r="26" spans="1:23" ht="15.75">
      <c r="A26" s="23">
        <v>21</v>
      </c>
      <c r="B26" s="86">
        <v>6</v>
      </c>
      <c r="C26" s="88" t="s">
        <v>79</v>
      </c>
      <c r="D26" s="24"/>
      <c r="E26" s="17"/>
      <c r="F26" s="17"/>
      <c r="G26" s="18"/>
      <c r="H26" s="24" t="s">
        <v>80</v>
      </c>
      <c r="I26" s="25">
        <v>84.5</v>
      </c>
      <c r="J26" s="93">
        <v>19720</v>
      </c>
      <c r="K26" s="26" t="s">
        <v>70</v>
      </c>
      <c r="L26" s="16"/>
      <c r="M26" s="17"/>
      <c r="N26" s="93"/>
      <c r="O26" s="107"/>
      <c r="P26" s="27"/>
      <c r="Q26" s="27"/>
      <c r="R26" s="27"/>
      <c r="S26" s="112"/>
      <c r="T26" s="28"/>
      <c r="U26" s="100"/>
      <c r="V26" s="29"/>
      <c r="W26" s="22">
        <f t="shared" si="0"/>
        <v>19720</v>
      </c>
    </row>
    <row r="27" spans="1:23" ht="15.75">
      <c r="A27" s="10">
        <v>22</v>
      </c>
      <c r="B27" s="86">
        <v>6</v>
      </c>
      <c r="C27" s="88" t="s">
        <v>81</v>
      </c>
      <c r="D27" s="24">
        <v>34</v>
      </c>
      <c r="E27" s="17">
        <v>3</v>
      </c>
      <c r="F27" s="17">
        <v>650</v>
      </c>
      <c r="G27" s="18" t="s">
        <v>65</v>
      </c>
      <c r="H27" s="24" t="s">
        <v>82</v>
      </c>
      <c r="I27" s="25">
        <v>59</v>
      </c>
      <c r="J27" s="93">
        <v>13770</v>
      </c>
      <c r="K27" s="26" t="s">
        <v>55</v>
      </c>
      <c r="L27" s="16"/>
      <c r="M27" s="17"/>
      <c r="N27" s="93"/>
      <c r="O27" s="107"/>
      <c r="P27" s="27"/>
      <c r="Q27" s="27"/>
      <c r="R27" s="27"/>
      <c r="S27" s="112"/>
      <c r="T27" s="28"/>
      <c r="U27" s="100"/>
      <c r="V27" s="29"/>
      <c r="W27" s="22">
        <f t="shared" si="0"/>
        <v>14420</v>
      </c>
    </row>
    <row r="28" spans="1:23" ht="25.5">
      <c r="A28" s="23">
        <v>23</v>
      </c>
      <c r="B28" s="86">
        <v>6</v>
      </c>
      <c r="C28" s="88" t="s">
        <v>83</v>
      </c>
      <c r="D28" s="24" t="s">
        <v>84</v>
      </c>
      <c r="E28" s="17">
        <v>303</v>
      </c>
      <c r="F28" s="17">
        <v>208280</v>
      </c>
      <c r="G28" s="18" t="s">
        <v>85</v>
      </c>
      <c r="H28" s="24"/>
      <c r="I28" s="25"/>
      <c r="J28" s="93"/>
      <c r="K28" s="26"/>
      <c r="L28" s="16"/>
      <c r="M28" s="17"/>
      <c r="N28" s="93"/>
      <c r="O28" s="107"/>
      <c r="P28" s="27">
        <v>0</v>
      </c>
      <c r="Q28" s="27">
        <v>0</v>
      </c>
      <c r="R28" s="27">
        <v>0</v>
      </c>
      <c r="S28" s="112">
        <v>0</v>
      </c>
      <c r="T28" s="28">
        <v>0</v>
      </c>
      <c r="U28" s="100">
        <v>0</v>
      </c>
      <c r="V28" s="29">
        <v>0</v>
      </c>
      <c r="W28" s="22">
        <f t="shared" si="0"/>
        <v>208280</v>
      </c>
    </row>
    <row r="29" spans="1:23" ht="15.75">
      <c r="A29" s="23">
        <v>24</v>
      </c>
      <c r="B29" s="86">
        <v>23</v>
      </c>
      <c r="C29" s="87" t="s">
        <v>86</v>
      </c>
      <c r="D29" s="24" t="s">
        <v>87</v>
      </c>
      <c r="E29" s="17">
        <v>46</v>
      </c>
      <c r="F29" s="17">
        <v>28900</v>
      </c>
      <c r="G29" s="18" t="s">
        <v>49</v>
      </c>
      <c r="H29" s="24"/>
      <c r="I29" s="25"/>
      <c r="J29" s="93"/>
      <c r="K29" s="26"/>
      <c r="L29" s="16"/>
      <c r="M29" s="17"/>
      <c r="N29" s="93"/>
      <c r="O29" s="107"/>
      <c r="P29" s="27">
        <v>0</v>
      </c>
      <c r="Q29" s="27">
        <v>0</v>
      </c>
      <c r="R29" s="27">
        <v>0</v>
      </c>
      <c r="S29" s="112">
        <v>0</v>
      </c>
      <c r="T29" s="28">
        <v>0</v>
      </c>
      <c r="U29" s="100">
        <v>0</v>
      </c>
      <c r="V29" s="29">
        <v>0</v>
      </c>
      <c r="W29" s="22">
        <f t="shared" si="0"/>
        <v>28900</v>
      </c>
    </row>
    <row r="30" spans="1:23" ht="15.75">
      <c r="A30" s="10">
        <v>25</v>
      </c>
      <c r="B30" s="86">
        <v>8</v>
      </c>
      <c r="C30" s="88" t="s">
        <v>88</v>
      </c>
      <c r="D30" s="24" t="s">
        <v>89</v>
      </c>
      <c r="E30" s="30">
        <v>127</v>
      </c>
      <c r="F30" s="17">
        <v>89600</v>
      </c>
      <c r="G30" s="18" t="s">
        <v>49</v>
      </c>
      <c r="H30" s="24"/>
      <c r="I30" s="30"/>
      <c r="J30" s="93"/>
      <c r="K30" s="26"/>
      <c r="L30" s="16"/>
      <c r="M30" s="17"/>
      <c r="N30" s="93"/>
      <c r="O30" s="107"/>
      <c r="P30" s="27">
        <v>0</v>
      </c>
      <c r="Q30" s="27">
        <v>0</v>
      </c>
      <c r="R30" s="27">
        <v>0</v>
      </c>
      <c r="S30" s="112">
        <v>0</v>
      </c>
      <c r="T30" s="28">
        <v>0</v>
      </c>
      <c r="U30" s="101">
        <v>0</v>
      </c>
      <c r="V30" s="26">
        <v>0</v>
      </c>
      <c r="W30" s="22">
        <f t="shared" si="0"/>
        <v>89600</v>
      </c>
    </row>
    <row r="31" spans="1:23" ht="15.75">
      <c r="A31" s="23">
        <v>26</v>
      </c>
      <c r="B31" s="86" t="s">
        <v>90</v>
      </c>
      <c r="C31" s="88" t="s">
        <v>91</v>
      </c>
      <c r="D31" s="24" t="s">
        <v>92</v>
      </c>
      <c r="E31" s="30">
        <v>470</v>
      </c>
      <c r="F31" s="17">
        <v>421470</v>
      </c>
      <c r="G31" s="18" t="s">
        <v>27</v>
      </c>
      <c r="H31" s="24">
        <v>97</v>
      </c>
      <c r="I31" s="30">
        <v>20</v>
      </c>
      <c r="J31" s="93">
        <v>4670</v>
      </c>
      <c r="K31" s="26" t="s">
        <v>93</v>
      </c>
      <c r="L31" s="16"/>
      <c r="M31" s="17"/>
      <c r="N31" s="93"/>
      <c r="O31" s="107"/>
      <c r="P31" s="27">
        <v>0</v>
      </c>
      <c r="Q31" s="27">
        <v>0</v>
      </c>
      <c r="R31" s="27">
        <v>0</v>
      </c>
      <c r="S31" s="112">
        <v>0</v>
      </c>
      <c r="T31" s="28">
        <v>0</v>
      </c>
      <c r="U31" s="101">
        <v>0</v>
      </c>
      <c r="V31" s="26">
        <v>0</v>
      </c>
      <c r="W31" s="22">
        <f t="shared" si="0"/>
        <v>426140</v>
      </c>
    </row>
    <row r="32" spans="1:23" ht="25.5">
      <c r="A32" s="23">
        <v>27</v>
      </c>
      <c r="B32" s="86">
        <v>8</v>
      </c>
      <c r="C32" s="88" t="s">
        <v>94</v>
      </c>
      <c r="D32" s="24" t="s">
        <v>95</v>
      </c>
      <c r="E32" s="30">
        <v>498</v>
      </c>
      <c r="F32" s="17">
        <v>319150</v>
      </c>
      <c r="G32" s="18" t="s">
        <v>85</v>
      </c>
      <c r="H32" s="24">
        <v>61</v>
      </c>
      <c r="I32" s="30">
        <v>19</v>
      </c>
      <c r="J32" s="93">
        <v>4430</v>
      </c>
      <c r="K32" s="26" t="s">
        <v>93</v>
      </c>
      <c r="L32" s="16"/>
      <c r="M32" s="17"/>
      <c r="N32" s="93"/>
      <c r="O32" s="107"/>
      <c r="P32" s="27">
        <v>0</v>
      </c>
      <c r="Q32" s="27">
        <v>0</v>
      </c>
      <c r="R32" s="27">
        <v>0</v>
      </c>
      <c r="S32" s="112">
        <v>0</v>
      </c>
      <c r="T32" s="28">
        <v>0</v>
      </c>
      <c r="U32" s="101">
        <v>0</v>
      </c>
      <c r="V32" s="26">
        <v>0</v>
      </c>
      <c r="W32" s="22">
        <f t="shared" si="0"/>
        <v>323580</v>
      </c>
    </row>
    <row r="33" spans="1:23" ht="15.75">
      <c r="A33" s="10">
        <v>28</v>
      </c>
      <c r="B33" s="86">
        <v>8</v>
      </c>
      <c r="C33" s="88" t="s">
        <v>96</v>
      </c>
      <c r="D33" s="24" t="s">
        <v>97</v>
      </c>
      <c r="E33" s="30">
        <v>145</v>
      </c>
      <c r="F33" s="17">
        <v>88800</v>
      </c>
      <c r="G33" s="18" t="s">
        <v>54</v>
      </c>
      <c r="H33" s="24" t="s">
        <v>98</v>
      </c>
      <c r="I33" s="30">
        <v>7</v>
      </c>
      <c r="J33" s="93">
        <v>11600</v>
      </c>
      <c r="K33" s="26" t="s">
        <v>50</v>
      </c>
      <c r="L33" s="16">
        <v>4</v>
      </c>
      <c r="M33" s="17">
        <v>5900</v>
      </c>
      <c r="N33" s="93">
        <v>896560</v>
      </c>
      <c r="O33" s="107" t="s">
        <v>99</v>
      </c>
      <c r="P33" s="27">
        <v>21570</v>
      </c>
      <c r="Q33" s="27">
        <v>17950</v>
      </c>
      <c r="R33" s="27">
        <v>13460</v>
      </c>
      <c r="S33" s="112">
        <v>5940</v>
      </c>
      <c r="T33" s="28">
        <v>50030</v>
      </c>
      <c r="U33" s="101">
        <v>0</v>
      </c>
      <c r="V33" s="26">
        <v>0</v>
      </c>
      <c r="W33" s="22">
        <f t="shared" si="0"/>
        <v>1105910</v>
      </c>
    </row>
    <row r="34" spans="1:23" ht="15.75">
      <c r="A34" s="23">
        <v>29</v>
      </c>
      <c r="B34" s="86" t="s">
        <v>90</v>
      </c>
      <c r="C34" s="88" t="s">
        <v>100</v>
      </c>
      <c r="D34" s="24"/>
      <c r="E34" s="30"/>
      <c r="F34" s="17"/>
      <c r="G34" s="18"/>
      <c r="H34" s="24">
        <v>104</v>
      </c>
      <c r="I34" s="30">
        <v>17</v>
      </c>
      <c r="J34" s="93">
        <v>3970</v>
      </c>
      <c r="K34" s="26" t="s">
        <v>93</v>
      </c>
      <c r="L34" s="16"/>
      <c r="M34" s="17"/>
      <c r="N34" s="93"/>
      <c r="O34" s="107"/>
      <c r="P34" s="27"/>
      <c r="Q34" s="27"/>
      <c r="R34" s="27"/>
      <c r="S34" s="112"/>
      <c r="T34" s="28"/>
      <c r="U34" s="101"/>
      <c r="V34" s="26"/>
      <c r="W34" s="22">
        <f t="shared" si="0"/>
        <v>3970</v>
      </c>
    </row>
    <row r="35" spans="1:23" ht="15.75">
      <c r="A35" s="23">
        <v>30</v>
      </c>
      <c r="B35" s="86">
        <v>8</v>
      </c>
      <c r="C35" s="88" t="s">
        <v>101</v>
      </c>
      <c r="D35" s="24" t="s">
        <v>102</v>
      </c>
      <c r="E35" s="30">
        <v>360</v>
      </c>
      <c r="F35" s="17">
        <v>221000</v>
      </c>
      <c r="G35" s="18" t="s">
        <v>65</v>
      </c>
      <c r="H35" s="24"/>
      <c r="I35" s="30"/>
      <c r="J35" s="93"/>
      <c r="K35" s="26"/>
      <c r="L35" s="16"/>
      <c r="M35" s="17"/>
      <c r="N35" s="93"/>
      <c r="O35" s="107"/>
      <c r="P35" s="27"/>
      <c r="Q35" s="27"/>
      <c r="R35" s="27"/>
      <c r="S35" s="112"/>
      <c r="T35" s="28"/>
      <c r="U35" s="101"/>
      <c r="V35" s="26"/>
      <c r="W35" s="22">
        <f t="shared" si="0"/>
        <v>221000</v>
      </c>
    </row>
    <row r="36" spans="1:23" ht="25.5">
      <c r="A36" s="10">
        <v>31</v>
      </c>
      <c r="B36" s="86">
        <v>8</v>
      </c>
      <c r="C36" s="88" t="s">
        <v>103</v>
      </c>
      <c r="D36" s="24" t="s">
        <v>104</v>
      </c>
      <c r="E36" s="30">
        <v>131</v>
      </c>
      <c r="F36" s="17">
        <v>66500</v>
      </c>
      <c r="G36" s="18" t="s">
        <v>85</v>
      </c>
      <c r="H36" s="24"/>
      <c r="I36" s="30"/>
      <c r="J36" s="93"/>
      <c r="K36" s="26"/>
      <c r="L36" s="16"/>
      <c r="M36" s="17"/>
      <c r="N36" s="93"/>
      <c r="O36" s="107"/>
      <c r="P36" s="27">
        <v>0</v>
      </c>
      <c r="Q36" s="27">
        <v>0</v>
      </c>
      <c r="R36" s="27">
        <v>0</v>
      </c>
      <c r="S36" s="112">
        <v>0</v>
      </c>
      <c r="T36" s="28">
        <v>0</v>
      </c>
      <c r="U36" s="101">
        <v>0</v>
      </c>
      <c r="V36" s="26">
        <v>0</v>
      </c>
      <c r="W36" s="22">
        <f t="shared" si="0"/>
        <v>66500</v>
      </c>
    </row>
    <row r="37" spans="1:23" ht="15.75">
      <c r="A37" s="23">
        <v>32</v>
      </c>
      <c r="B37" s="86">
        <v>8</v>
      </c>
      <c r="C37" s="88" t="s">
        <v>105</v>
      </c>
      <c r="D37" s="24" t="s">
        <v>67</v>
      </c>
      <c r="E37" s="30">
        <v>40</v>
      </c>
      <c r="F37" s="17">
        <v>8900</v>
      </c>
      <c r="G37" s="18" t="s">
        <v>33</v>
      </c>
      <c r="H37" s="24"/>
      <c r="I37" s="30"/>
      <c r="J37" s="93"/>
      <c r="K37" s="26"/>
      <c r="L37" s="16">
        <v>1</v>
      </c>
      <c r="M37" s="17">
        <v>3230</v>
      </c>
      <c r="N37" s="93">
        <v>702770</v>
      </c>
      <c r="O37" s="107" t="s">
        <v>41</v>
      </c>
      <c r="P37" s="27">
        <v>3400</v>
      </c>
      <c r="Q37" s="27">
        <v>15910</v>
      </c>
      <c r="R37" s="27">
        <v>0</v>
      </c>
      <c r="S37" s="112">
        <v>6800</v>
      </c>
      <c r="T37" s="28">
        <v>49850</v>
      </c>
      <c r="U37" s="101">
        <v>0</v>
      </c>
      <c r="V37" s="26">
        <v>0</v>
      </c>
      <c r="W37" s="22">
        <f t="shared" si="0"/>
        <v>787630</v>
      </c>
    </row>
    <row r="38" spans="1:23" ht="15.75">
      <c r="A38" s="23">
        <v>33</v>
      </c>
      <c r="B38" s="86">
        <v>8</v>
      </c>
      <c r="C38" s="88" t="s">
        <v>106</v>
      </c>
      <c r="D38" s="24">
        <v>24</v>
      </c>
      <c r="E38" s="30">
        <v>63.5</v>
      </c>
      <c r="F38" s="17">
        <v>57100</v>
      </c>
      <c r="G38" s="18" t="s">
        <v>41</v>
      </c>
      <c r="H38" s="24"/>
      <c r="I38" s="30"/>
      <c r="J38" s="93"/>
      <c r="K38" s="26"/>
      <c r="L38" s="16"/>
      <c r="M38" s="17"/>
      <c r="N38" s="93"/>
      <c r="O38" s="107"/>
      <c r="P38" s="27">
        <v>0</v>
      </c>
      <c r="Q38" s="27">
        <v>0</v>
      </c>
      <c r="R38" s="27">
        <v>0</v>
      </c>
      <c r="S38" s="112">
        <v>0</v>
      </c>
      <c r="T38" s="28">
        <v>0</v>
      </c>
      <c r="U38" s="100">
        <v>113100</v>
      </c>
      <c r="V38" s="26" t="s">
        <v>49</v>
      </c>
      <c r="W38" s="22">
        <f t="shared" si="0"/>
        <v>170200</v>
      </c>
    </row>
    <row r="39" spans="1:23" ht="15.75">
      <c r="A39" s="10">
        <v>34</v>
      </c>
      <c r="B39" s="86">
        <v>8</v>
      </c>
      <c r="C39" s="88" t="s">
        <v>107</v>
      </c>
      <c r="D39" s="24" t="s">
        <v>108</v>
      </c>
      <c r="E39" s="30">
        <v>44</v>
      </c>
      <c r="F39" s="17">
        <v>37110</v>
      </c>
      <c r="G39" s="18" t="s">
        <v>28</v>
      </c>
      <c r="H39" s="24"/>
      <c r="I39" s="30"/>
      <c r="J39" s="93"/>
      <c r="K39" s="26"/>
      <c r="L39" s="16"/>
      <c r="M39" s="17"/>
      <c r="N39" s="93"/>
      <c r="O39" s="107"/>
      <c r="P39" s="27">
        <v>0</v>
      </c>
      <c r="Q39" s="27">
        <v>0</v>
      </c>
      <c r="R39" s="27">
        <v>0</v>
      </c>
      <c r="S39" s="112">
        <v>0</v>
      </c>
      <c r="T39" s="28">
        <v>0</v>
      </c>
      <c r="U39" s="100">
        <v>113800</v>
      </c>
      <c r="V39" s="26" t="s">
        <v>49</v>
      </c>
      <c r="W39" s="22">
        <f t="shared" si="0"/>
        <v>150910</v>
      </c>
    </row>
    <row r="40" spans="1:23" ht="15.75">
      <c r="A40" s="23">
        <v>35</v>
      </c>
      <c r="B40" s="86">
        <v>8</v>
      </c>
      <c r="C40" s="88" t="s">
        <v>109</v>
      </c>
      <c r="D40" s="24">
        <v>40</v>
      </c>
      <c r="E40" s="30">
        <v>63</v>
      </c>
      <c r="F40" s="17">
        <v>38000</v>
      </c>
      <c r="G40" s="18" t="s">
        <v>65</v>
      </c>
      <c r="H40" s="24"/>
      <c r="I40" s="30"/>
      <c r="J40" s="93"/>
      <c r="K40" s="26"/>
      <c r="L40" s="16"/>
      <c r="M40" s="17"/>
      <c r="N40" s="93"/>
      <c r="O40" s="107"/>
      <c r="P40" s="27"/>
      <c r="Q40" s="27"/>
      <c r="R40" s="27"/>
      <c r="S40" s="112"/>
      <c r="T40" s="28"/>
      <c r="U40" s="100"/>
      <c r="V40" s="26"/>
      <c r="W40" s="22">
        <f t="shared" si="0"/>
        <v>38000</v>
      </c>
    </row>
    <row r="41" spans="1:23" ht="15.75">
      <c r="A41" s="23">
        <v>36</v>
      </c>
      <c r="B41" s="86">
        <v>8</v>
      </c>
      <c r="C41" s="88" t="s">
        <v>110</v>
      </c>
      <c r="D41" s="24"/>
      <c r="E41" s="30"/>
      <c r="F41" s="17"/>
      <c r="G41" s="18"/>
      <c r="H41" s="24" t="s">
        <v>111</v>
      </c>
      <c r="I41" s="30">
        <v>40</v>
      </c>
      <c r="J41" s="93">
        <v>9340</v>
      </c>
      <c r="K41" s="26" t="s">
        <v>27</v>
      </c>
      <c r="L41" s="16"/>
      <c r="M41" s="17"/>
      <c r="N41" s="93"/>
      <c r="O41" s="107"/>
      <c r="P41" s="27">
        <v>0</v>
      </c>
      <c r="Q41" s="27">
        <v>0</v>
      </c>
      <c r="R41" s="27">
        <v>0</v>
      </c>
      <c r="S41" s="112">
        <v>0</v>
      </c>
      <c r="T41" s="28">
        <v>0</v>
      </c>
      <c r="U41" s="101"/>
      <c r="V41" s="26"/>
      <c r="W41" s="22">
        <f t="shared" si="0"/>
        <v>9340</v>
      </c>
    </row>
    <row r="42" spans="1:23" ht="15.75">
      <c r="A42" s="10">
        <v>37</v>
      </c>
      <c r="B42" s="86">
        <v>8</v>
      </c>
      <c r="C42" s="88" t="s">
        <v>112</v>
      </c>
      <c r="D42" s="24"/>
      <c r="E42" s="30"/>
      <c r="F42" s="17"/>
      <c r="G42" s="18"/>
      <c r="H42" s="24"/>
      <c r="I42" s="30"/>
      <c r="J42" s="93"/>
      <c r="K42" s="26"/>
      <c r="L42" s="16">
        <v>5</v>
      </c>
      <c r="M42" s="17">
        <v>6280</v>
      </c>
      <c r="N42" s="93">
        <v>1116420</v>
      </c>
      <c r="O42" s="107" t="s">
        <v>99</v>
      </c>
      <c r="P42" s="27">
        <v>0</v>
      </c>
      <c r="Q42" s="27">
        <v>20180</v>
      </c>
      <c r="R42" s="27">
        <v>38840</v>
      </c>
      <c r="S42" s="112">
        <v>8100</v>
      </c>
      <c r="T42" s="28">
        <v>61620</v>
      </c>
      <c r="U42" s="101"/>
      <c r="V42" s="26"/>
      <c r="W42" s="22">
        <f t="shared" si="0"/>
        <v>1245160</v>
      </c>
    </row>
    <row r="43" spans="1:23" ht="15.75">
      <c r="A43" s="23">
        <v>38</v>
      </c>
      <c r="B43" s="86">
        <v>8</v>
      </c>
      <c r="C43" s="88" t="s">
        <v>113</v>
      </c>
      <c r="D43" s="24" t="s">
        <v>114</v>
      </c>
      <c r="E43" s="30">
        <v>342</v>
      </c>
      <c r="F43" s="17">
        <v>238900</v>
      </c>
      <c r="G43" s="18" t="s">
        <v>49</v>
      </c>
      <c r="H43" s="24">
        <v>99</v>
      </c>
      <c r="I43" s="30">
        <v>3</v>
      </c>
      <c r="J43" s="93">
        <v>700</v>
      </c>
      <c r="K43" s="26" t="s">
        <v>55</v>
      </c>
      <c r="L43" s="16"/>
      <c r="M43" s="17"/>
      <c r="N43" s="93"/>
      <c r="O43" s="107"/>
      <c r="P43" s="27">
        <v>0</v>
      </c>
      <c r="Q43" s="27">
        <v>0</v>
      </c>
      <c r="R43" s="27">
        <v>0</v>
      </c>
      <c r="S43" s="112">
        <v>0</v>
      </c>
      <c r="T43" s="28">
        <v>0</v>
      </c>
      <c r="U43" s="101">
        <v>0</v>
      </c>
      <c r="V43" s="26">
        <v>0</v>
      </c>
      <c r="W43" s="22">
        <f t="shared" si="0"/>
        <v>239600</v>
      </c>
    </row>
    <row r="44" spans="1:23" ht="15.75">
      <c r="A44" s="23">
        <v>39</v>
      </c>
      <c r="B44" s="86">
        <v>8</v>
      </c>
      <c r="C44" s="88" t="s">
        <v>115</v>
      </c>
      <c r="D44" s="24" t="s">
        <v>116</v>
      </c>
      <c r="E44" s="30">
        <v>137</v>
      </c>
      <c r="F44" s="17">
        <v>78900</v>
      </c>
      <c r="G44" s="18" t="s">
        <v>54</v>
      </c>
      <c r="H44" s="24"/>
      <c r="I44" s="30"/>
      <c r="J44" s="93"/>
      <c r="K44" s="26"/>
      <c r="L44" s="16"/>
      <c r="M44" s="17"/>
      <c r="N44" s="93"/>
      <c r="O44" s="107"/>
      <c r="P44" s="27">
        <v>0</v>
      </c>
      <c r="Q44" s="27">
        <v>0</v>
      </c>
      <c r="R44" s="27">
        <v>0</v>
      </c>
      <c r="S44" s="112">
        <v>0</v>
      </c>
      <c r="T44" s="28">
        <v>0</v>
      </c>
      <c r="U44" s="101">
        <v>0</v>
      </c>
      <c r="V44" s="26">
        <v>0</v>
      </c>
      <c r="W44" s="22">
        <f t="shared" si="0"/>
        <v>78900</v>
      </c>
    </row>
    <row r="45" spans="1:23" ht="25.5">
      <c r="A45" s="10">
        <v>40</v>
      </c>
      <c r="B45" s="86">
        <v>8</v>
      </c>
      <c r="C45" s="88" t="s">
        <v>117</v>
      </c>
      <c r="D45" s="24" t="s">
        <v>118</v>
      </c>
      <c r="E45" s="30">
        <v>222</v>
      </c>
      <c r="F45" s="17">
        <v>104700</v>
      </c>
      <c r="G45" s="18" t="s">
        <v>119</v>
      </c>
      <c r="H45" s="24"/>
      <c r="I45" s="30"/>
      <c r="J45" s="93"/>
      <c r="K45" s="26"/>
      <c r="L45" s="16"/>
      <c r="M45" s="17"/>
      <c r="N45" s="93"/>
      <c r="O45" s="107"/>
      <c r="P45" s="27">
        <v>0</v>
      </c>
      <c r="Q45" s="27">
        <v>0</v>
      </c>
      <c r="R45" s="27">
        <v>0</v>
      </c>
      <c r="S45" s="112">
        <v>0</v>
      </c>
      <c r="T45" s="28">
        <v>0</v>
      </c>
      <c r="U45" s="101">
        <v>0</v>
      </c>
      <c r="V45" s="26">
        <v>0</v>
      </c>
      <c r="W45" s="22">
        <f t="shared" si="0"/>
        <v>104700</v>
      </c>
    </row>
    <row r="46" spans="1:23" ht="15.75">
      <c r="A46" s="23">
        <v>41</v>
      </c>
      <c r="B46" s="86">
        <v>8</v>
      </c>
      <c r="C46" s="88" t="s">
        <v>120</v>
      </c>
      <c r="D46" s="24" t="s">
        <v>121</v>
      </c>
      <c r="E46" s="30">
        <v>182</v>
      </c>
      <c r="F46" s="17">
        <v>151880</v>
      </c>
      <c r="G46" s="18" t="s">
        <v>28</v>
      </c>
      <c r="H46" s="24"/>
      <c r="I46" s="30"/>
      <c r="J46" s="93"/>
      <c r="K46" s="26"/>
      <c r="L46" s="16"/>
      <c r="M46" s="17"/>
      <c r="N46" s="93"/>
      <c r="O46" s="107"/>
      <c r="P46" s="27">
        <v>0</v>
      </c>
      <c r="Q46" s="27">
        <v>0</v>
      </c>
      <c r="R46" s="27">
        <v>0</v>
      </c>
      <c r="S46" s="112">
        <v>0</v>
      </c>
      <c r="T46" s="28">
        <v>0</v>
      </c>
      <c r="U46" s="101">
        <v>0</v>
      </c>
      <c r="V46" s="26">
        <v>0</v>
      </c>
      <c r="W46" s="22">
        <f t="shared" si="0"/>
        <v>151880</v>
      </c>
    </row>
    <row r="47" spans="1:23" ht="15.75">
      <c r="A47" s="23">
        <v>42</v>
      </c>
      <c r="B47" s="86">
        <v>8</v>
      </c>
      <c r="C47" s="88" t="s">
        <v>122</v>
      </c>
      <c r="D47" s="24" t="s">
        <v>123</v>
      </c>
      <c r="E47" s="30">
        <v>91</v>
      </c>
      <c r="F47" s="17">
        <v>69000</v>
      </c>
      <c r="G47" s="18" t="s">
        <v>36</v>
      </c>
      <c r="H47" s="24"/>
      <c r="I47" s="30"/>
      <c r="J47" s="93"/>
      <c r="K47" s="26"/>
      <c r="L47" s="16"/>
      <c r="M47" s="17"/>
      <c r="N47" s="93"/>
      <c r="O47" s="107"/>
      <c r="P47" s="27">
        <v>0</v>
      </c>
      <c r="Q47" s="27">
        <v>0</v>
      </c>
      <c r="R47" s="27">
        <v>0</v>
      </c>
      <c r="S47" s="112">
        <v>0</v>
      </c>
      <c r="T47" s="28">
        <v>0</v>
      </c>
      <c r="U47" s="101">
        <v>0</v>
      </c>
      <c r="V47" s="26">
        <v>0</v>
      </c>
      <c r="W47" s="22">
        <f t="shared" si="0"/>
        <v>69000</v>
      </c>
    </row>
    <row r="48" spans="1:23" ht="15.75">
      <c r="A48" s="10">
        <v>43</v>
      </c>
      <c r="B48" s="86">
        <v>8</v>
      </c>
      <c r="C48" s="88" t="s">
        <v>124</v>
      </c>
      <c r="D48" s="24" t="s">
        <v>125</v>
      </c>
      <c r="E48" s="30">
        <v>136</v>
      </c>
      <c r="F48" s="17">
        <v>97800</v>
      </c>
      <c r="G48" s="18" t="s">
        <v>49</v>
      </c>
      <c r="H48" s="24">
        <v>112</v>
      </c>
      <c r="I48" s="30">
        <v>3</v>
      </c>
      <c r="J48" s="93">
        <v>5000</v>
      </c>
      <c r="K48" s="26" t="s">
        <v>50</v>
      </c>
      <c r="L48" s="16"/>
      <c r="M48" s="17"/>
      <c r="N48" s="93"/>
      <c r="O48" s="107"/>
      <c r="P48" s="27">
        <v>0</v>
      </c>
      <c r="Q48" s="27">
        <v>0</v>
      </c>
      <c r="R48" s="27">
        <v>0</v>
      </c>
      <c r="S48" s="112">
        <v>0</v>
      </c>
      <c r="T48" s="28">
        <v>0</v>
      </c>
      <c r="U48" s="101">
        <v>0</v>
      </c>
      <c r="V48" s="26">
        <v>0</v>
      </c>
      <c r="W48" s="22">
        <f t="shared" si="0"/>
        <v>102800</v>
      </c>
    </row>
    <row r="49" spans="1:23" ht="25.5">
      <c r="A49" s="23">
        <v>44</v>
      </c>
      <c r="B49" s="86">
        <v>8</v>
      </c>
      <c r="C49" s="88" t="s">
        <v>126</v>
      </c>
      <c r="D49" s="24" t="s">
        <v>127</v>
      </c>
      <c r="E49" s="30">
        <v>92</v>
      </c>
      <c r="F49" s="17">
        <v>55800</v>
      </c>
      <c r="G49" s="18" t="s">
        <v>85</v>
      </c>
      <c r="H49" s="24"/>
      <c r="I49" s="30"/>
      <c r="J49" s="93"/>
      <c r="K49" s="26"/>
      <c r="L49" s="16"/>
      <c r="M49" s="17"/>
      <c r="N49" s="93"/>
      <c r="O49" s="107"/>
      <c r="P49" s="27">
        <v>0</v>
      </c>
      <c r="Q49" s="27">
        <v>0</v>
      </c>
      <c r="R49" s="27">
        <v>0</v>
      </c>
      <c r="S49" s="112">
        <v>0</v>
      </c>
      <c r="T49" s="28">
        <v>0</v>
      </c>
      <c r="U49" s="101">
        <v>0</v>
      </c>
      <c r="V49" s="26">
        <v>0</v>
      </c>
      <c r="W49" s="22">
        <f t="shared" si="0"/>
        <v>55800</v>
      </c>
    </row>
    <row r="50" spans="1:23" ht="25.5">
      <c r="A50" s="23">
        <v>45</v>
      </c>
      <c r="B50" s="86">
        <v>8</v>
      </c>
      <c r="C50" s="88" t="s">
        <v>128</v>
      </c>
      <c r="D50" s="24" t="s">
        <v>129</v>
      </c>
      <c r="E50" s="30">
        <v>204</v>
      </c>
      <c r="F50" s="17">
        <v>142100</v>
      </c>
      <c r="G50" s="18" t="s">
        <v>130</v>
      </c>
      <c r="H50" s="24">
        <v>256</v>
      </c>
      <c r="I50" s="30">
        <v>7</v>
      </c>
      <c r="J50" s="93">
        <v>11600</v>
      </c>
      <c r="K50" s="26" t="s">
        <v>50</v>
      </c>
      <c r="L50" s="16"/>
      <c r="M50" s="17"/>
      <c r="N50" s="93"/>
      <c r="O50" s="107"/>
      <c r="P50" s="27">
        <v>0</v>
      </c>
      <c r="Q50" s="27">
        <v>0</v>
      </c>
      <c r="R50" s="27">
        <v>0</v>
      </c>
      <c r="S50" s="112">
        <v>0</v>
      </c>
      <c r="T50" s="28">
        <v>0</v>
      </c>
      <c r="U50" s="101">
        <v>0</v>
      </c>
      <c r="V50" s="26">
        <v>0</v>
      </c>
      <c r="W50" s="22">
        <f t="shared" si="0"/>
        <v>153700</v>
      </c>
    </row>
    <row r="51" spans="1:23" ht="30" customHeight="1">
      <c r="A51" s="10">
        <v>46</v>
      </c>
      <c r="B51" s="86">
        <v>8</v>
      </c>
      <c r="C51" s="88" t="s">
        <v>131</v>
      </c>
      <c r="D51" s="24" t="s">
        <v>132</v>
      </c>
      <c r="E51" s="30">
        <v>0</v>
      </c>
      <c r="F51" s="17">
        <v>0</v>
      </c>
      <c r="G51" s="18"/>
      <c r="H51" s="24"/>
      <c r="I51" s="30"/>
      <c r="J51" s="93"/>
      <c r="K51" s="26"/>
      <c r="L51" s="16">
        <v>5</v>
      </c>
      <c r="M51" s="17">
        <v>1780</v>
      </c>
      <c r="N51" s="93">
        <v>368620</v>
      </c>
      <c r="O51" s="107" t="s">
        <v>28</v>
      </c>
      <c r="P51" s="27">
        <v>6100</v>
      </c>
      <c r="Q51" s="27">
        <v>15950</v>
      </c>
      <c r="R51" s="27">
        <v>15310</v>
      </c>
      <c r="S51" s="112">
        <v>0</v>
      </c>
      <c r="T51" s="28">
        <v>7720</v>
      </c>
      <c r="U51" s="101">
        <v>0</v>
      </c>
      <c r="V51" s="26">
        <v>0</v>
      </c>
      <c r="W51" s="22">
        <f t="shared" si="0"/>
        <v>413700</v>
      </c>
    </row>
    <row r="52" spans="1:23" ht="15.75">
      <c r="A52" s="23">
        <v>47</v>
      </c>
      <c r="B52" s="86">
        <v>8</v>
      </c>
      <c r="C52" s="88" t="s">
        <v>133</v>
      </c>
      <c r="D52" s="24" t="s">
        <v>134</v>
      </c>
      <c r="E52" s="30">
        <v>310</v>
      </c>
      <c r="F52" s="17">
        <v>270590</v>
      </c>
      <c r="G52" s="18" t="s">
        <v>36</v>
      </c>
      <c r="H52" s="24"/>
      <c r="I52" s="30"/>
      <c r="J52" s="93"/>
      <c r="K52" s="26"/>
      <c r="L52" s="16">
        <v>1</v>
      </c>
      <c r="M52" s="17">
        <v>370</v>
      </c>
      <c r="N52" s="93">
        <v>75520</v>
      </c>
      <c r="O52" s="107" t="s">
        <v>28</v>
      </c>
      <c r="P52" s="27">
        <v>2800</v>
      </c>
      <c r="Q52" s="27">
        <v>4750</v>
      </c>
      <c r="R52" s="27">
        <v>5350</v>
      </c>
      <c r="S52" s="112">
        <v>0</v>
      </c>
      <c r="T52" s="28">
        <v>4200</v>
      </c>
      <c r="U52" s="101">
        <v>0</v>
      </c>
      <c r="V52" s="26">
        <v>0</v>
      </c>
      <c r="W52" s="22">
        <f t="shared" si="0"/>
        <v>363210</v>
      </c>
    </row>
    <row r="53" spans="1:23" ht="15.75" customHeight="1">
      <c r="A53" s="23">
        <v>48</v>
      </c>
      <c r="B53" s="86">
        <v>8</v>
      </c>
      <c r="C53" s="89" t="s">
        <v>135</v>
      </c>
      <c r="D53" s="31"/>
      <c r="E53" s="32"/>
      <c r="F53" s="33"/>
      <c r="G53" s="34"/>
      <c r="H53" s="31"/>
      <c r="I53" s="32"/>
      <c r="J53" s="94"/>
      <c r="K53" s="35"/>
      <c r="L53" s="36">
        <v>5</v>
      </c>
      <c r="M53" s="33">
        <v>1780</v>
      </c>
      <c r="N53" s="94">
        <v>367910</v>
      </c>
      <c r="O53" s="107" t="s">
        <v>51</v>
      </c>
      <c r="P53" s="37">
        <v>5990</v>
      </c>
      <c r="Q53" s="37">
        <v>11560</v>
      </c>
      <c r="R53" s="37">
        <v>13860</v>
      </c>
      <c r="S53" s="113">
        <v>14100</v>
      </c>
      <c r="T53" s="38">
        <v>23060</v>
      </c>
      <c r="U53" s="102"/>
      <c r="V53" s="35"/>
      <c r="W53" s="22">
        <f t="shared" si="0"/>
        <v>436480</v>
      </c>
    </row>
    <row r="54" spans="1:23" ht="15.75">
      <c r="A54" s="10">
        <v>49</v>
      </c>
      <c r="B54" s="86">
        <v>8</v>
      </c>
      <c r="C54" s="90" t="s">
        <v>136</v>
      </c>
      <c r="D54" s="31" t="s">
        <v>137</v>
      </c>
      <c r="E54" s="32">
        <v>325</v>
      </c>
      <c r="F54" s="33">
        <v>231900</v>
      </c>
      <c r="G54" s="34" t="s">
        <v>36</v>
      </c>
      <c r="H54" s="31"/>
      <c r="I54" s="32"/>
      <c r="J54" s="94"/>
      <c r="K54" s="35"/>
      <c r="L54" s="16">
        <v>7</v>
      </c>
      <c r="M54" s="17">
        <v>2530</v>
      </c>
      <c r="N54" s="93">
        <v>476700</v>
      </c>
      <c r="O54" s="107" t="s">
        <v>138</v>
      </c>
      <c r="P54" s="27">
        <v>4300</v>
      </c>
      <c r="Q54" s="27">
        <v>24070</v>
      </c>
      <c r="R54" s="27">
        <v>13730</v>
      </c>
      <c r="S54" s="112">
        <v>2500</v>
      </c>
      <c r="T54" s="28">
        <v>10500</v>
      </c>
      <c r="U54" s="101"/>
      <c r="V54" s="26"/>
      <c r="W54" s="22">
        <f t="shared" si="0"/>
        <v>763700</v>
      </c>
    </row>
    <row r="55" spans="1:23" ht="15.75">
      <c r="A55" s="23">
        <v>50</v>
      </c>
      <c r="B55" s="86">
        <v>8</v>
      </c>
      <c r="C55" s="90" t="s">
        <v>139</v>
      </c>
      <c r="D55" s="31">
        <v>80</v>
      </c>
      <c r="E55" s="32">
        <v>72</v>
      </c>
      <c r="F55" s="33">
        <v>51400</v>
      </c>
      <c r="G55" s="34" t="s">
        <v>49</v>
      </c>
      <c r="H55" s="31"/>
      <c r="I55" s="32"/>
      <c r="J55" s="94"/>
      <c r="K55" s="35"/>
      <c r="L55" s="16"/>
      <c r="M55" s="17"/>
      <c r="N55" s="93"/>
      <c r="O55" s="107"/>
      <c r="P55" s="27">
        <v>0</v>
      </c>
      <c r="Q55" s="27">
        <v>0</v>
      </c>
      <c r="R55" s="27">
        <v>0</v>
      </c>
      <c r="S55" s="112">
        <v>0</v>
      </c>
      <c r="T55" s="28">
        <v>0</v>
      </c>
      <c r="U55" s="101"/>
      <c r="V55" s="26"/>
      <c r="W55" s="22">
        <f t="shared" si="0"/>
        <v>51400</v>
      </c>
    </row>
    <row r="56" spans="1:23" ht="30.75" customHeight="1">
      <c r="A56" s="23">
        <v>51</v>
      </c>
      <c r="B56" s="86">
        <v>8</v>
      </c>
      <c r="C56" s="90" t="s">
        <v>140</v>
      </c>
      <c r="D56" s="31" t="s">
        <v>141</v>
      </c>
      <c r="E56" s="32">
        <v>813</v>
      </c>
      <c r="F56" s="33">
        <v>593300</v>
      </c>
      <c r="G56" s="34" t="s">
        <v>142</v>
      </c>
      <c r="H56" s="31"/>
      <c r="I56" s="32"/>
      <c r="J56" s="94"/>
      <c r="K56" s="35"/>
      <c r="L56" s="16">
        <v>6</v>
      </c>
      <c r="M56" s="17">
        <v>2150</v>
      </c>
      <c r="N56" s="93">
        <v>411020</v>
      </c>
      <c r="O56" s="107" t="s">
        <v>27</v>
      </c>
      <c r="P56" s="27">
        <v>14580</v>
      </c>
      <c r="Q56" s="27">
        <v>23660</v>
      </c>
      <c r="R56" s="27">
        <v>21100</v>
      </c>
      <c r="S56" s="112">
        <v>5100</v>
      </c>
      <c r="T56" s="28">
        <v>15960</v>
      </c>
      <c r="U56" s="101"/>
      <c r="V56" s="26"/>
      <c r="W56" s="22">
        <f t="shared" si="0"/>
        <v>1084720</v>
      </c>
    </row>
    <row r="57" spans="1:23" ht="15.75">
      <c r="A57" s="10">
        <v>52</v>
      </c>
      <c r="B57" s="86">
        <v>5</v>
      </c>
      <c r="C57" s="90" t="s">
        <v>143</v>
      </c>
      <c r="D57" s="31" t="s">
        <v>144</v>
      </c>
      <c r="E57" s="33">
        <v>51.8</v>
      </c>
      <c r="F57" s="33">
        <v>47400</v>
      </c>
      <c r="G57" s="34" t="s">
        <v>28</v>
      </c>
      <c r="H57" s="31"/>
      <c r="I57" s="39"/>
      <c r="J57" s="94"/>
      <c r="K57" s="35"/>
      <c r="L57" s="16">
        <v>2</v>
      </c>
      <c r="M57" s="17">
        <f>678.5+99.8</f>
        <v>778.3</v>
      </c>
      <c r="N57" s="93">
        <f>82400+37000</f>
        <v>119400</v>
      </c>
      <c r="O57" s="107" t="s">
        <v>65</v>
      </c>
      <c r="P57" s="27">
        <v>0</v>
      </c>
      <c r="Q57" s="27">
        <v>0</v>
      </c>
      <c r="R57" s="27">
        <v>0</v>
      </c>
      <c r="S57" s="112">
        <v>700</v>
      </c>
      <c r="T57" s="28">
        <v>7800</v>
      </c>
      <c r="U57" s="100">
        <v>114900</v>
      </c>
      <c r="V57" s="29" t="s">
        <v>36</v>
      </c>
      <c r="W57" s="22">
        <f t="shared" si="0"/>
        <v>290200</v>
      </c>
    </row>
    <row r="58" spans="1:23" ht="30" customHeight="1">
      <c r="A58" s="23">
        <v>53</v>
      </c>
      <c r="B58" s="86">
        <v>5</v>
      </c>
      <c r="C58" s="90" t="s">
        <v>145</v>
      </c>
      <c r="D58" s="31" t="s">
        <v>146</v>
      </c>
      <c r="E58" s="33">
        <v>68</v>
      </c>
      <c r="F58" s="33">
        <v>61700</v>
      </c>
      <c r="G58" s="34" t="s">
        <v>41</v>
      </c>
      <c r="H58" s="31"/>
      <c r="I58" s="39"/>
      <c r="J58" s="94"/>
      <c r="K58" s="35"/>
      <c r="L58" s="16"/>
      <c r="M58" s="17"/>
      <c r="N58" s="93"/>
      <c r="O58" s="107"/>
      <c r="P58" s="27">
        <v>0</v>
      </c>
      <c r="Q58" s="27">
        <v>0</v>
      </c>
      <c r="R58" s="27">
        <v>0</v>
      </c>
      <c r="S58" s="112">
        <v>0</v>
      </c>
      <c r="T58" s="28">
        <v>0</v>
      </c>
      <c r="U58" s="100">
        <v>108000</v>
      </c>
      <c r="V58" s="29" t="s">
        <v>49</v>
      </c>
      <c r="W58" s="22">
        <f t="shared" si="0"/>
        <v>169700</v>
      </c>
    </row>
    <row r="59" spans="1:23" ht="15.75">
      <c r="A59" s="23">
        <v>54</v>
      </c>
      <c r="B59" s="86">
        <v>5</v>
      </c>
      <c r="C59" s="90" t="s">
        <v>147</v>
      </c>
      <c r="D59" s="31" t="s">
        <v>148</v>
      </c>
      <c r="E59" s="33">
        <v>14.5</v>
      </c>
      <c r="F59" s="33">
        <v>13400</v>
      </c>
      <c r="G59" s="34" t="s">
        <v>41</v>
      </c>
      <c r="H59" s="31"/>
      <c r="I59" s="39"/>
      <c r="J59" s="94"/>
      <c r="K59" s="35"/>
      <c r="L59" s="16"/>
      <c r="M59" s="17"/>
      <c r="N59" s="93"/>
      <c r="O59" s="107"/>
      <c r="P59" s="27">
        <v>0</v>
      </c>
      <c r="Q59" s="27">
        <v>0</v>
      </c>
      <c r="R59" s="27">
        <v>0</v>
      </c>
      <c r="S59" s="112">
        <v>0</v>
      </c>
      <c r="T59" s="28">
        <v>0</v>
      </c>
      <c r="U59" s="100">
        <v>95400</v>
      </c>
      <c r="V59" s="29" t="s">
        <v>36</v>
      </c>
      <c r="W59" s="22">
        <f t="shared" si="0"/>
        <v>108800</v>
      </c>
    </row>
    <row r="60" spans="1:23" ht="15.75">
      <c r="A60" s="10">
        <v>55</v>
      </c>
      <c r="B60" s="86">
        <v>5</v>
      </c>
      <c r="C60" s="90" t="s">
        <v>149</v>
      </c>
      <c r="D60" s="31">
        <v>0</v>
      </c>
      <c r="E60" s="33">
        <v>0</v>
      </c>
      <c r="F60" s="33">
        <v>0</v>
      </c>
      <c r="G60" s="34"/>
      <c r="H60" s="31"/>
      <c r="I60" s="39"/>
      <c r="J60" s="94"/>
      <c r="K60" s="35"/>
      <c r="L60" s="16">
        <v>1</v>
      </c>
      <c r="M60" s="17">
        <f>246.1+31.2</f>
        <v>277.3</v>
      </c>
      <c r="N60" s="93">
        <f>31400+12800</f>
        <v>44200</v>
      </c>
      <c r="O60" s="107" t="s">
        <v>65</v>
      </c>
      <c r="P60" s="27">
        <v>0</v>
      </c>
      <c r="Q60" s="27">
        <v>0</v>
      </c>
      <c r="R60" s="27">
        <v>0</v>
      </c>
      <c r="S60" s="112">
        <v>400</v>
      </c>
      <c r="T60" s="28">
        <v>3000</v>
      </c>
      <c r="U60" s="100">
        <v>40600</v>
      </c>
      <c r="V60" s="29" t="s">
        <v>49</v>
      </c>
      <c r="W60" s="22">
        <f t="shared" si="0"/>
        <v>88200</v>
      </c>
    </row>
    <row r="61" spans="1:23" ht="15.75">
      <c r="A61" s="23">
        <v>56</v>
      </c>
      <c r="B61" s="86">
        <v>5</v>
      </c>
      <c r="C61" s="90" t="s">
        <v>150</v>
      </c>
      <c r="D61" s="31">
        <v>0</v>
      </c>
      <c r="E61" s="33">
        <v>0</v>
      </c>
      <c r="F61" s="33">
        <v>0</v>
      </c>
      <c r="G61" s="34"/>
      <c r="H61" s="31"/>
      <c r="I61" s="39"/>
      <c r="J61" s="94"/>
      <c r="K61" s="35"/>
      <c r="L61" s="16"/>
      <c r="M61" s="17"/>
      <c r="N61" s="93"/>
      <c r="O61" s="107"/>
      <c r="P61" s="27">
        <v>0</v>
      </c>
      <c r="Q61" s="27">
        <v>0</v>
      </c>
      <c r="R61" s="27">
        <v>0</v>
      </c>
      <c r="S61" s="112">
        <v>0</v>
      </c>
      <c r="T61" s="28">
        <v>0</v>
      </c>
      <c r="U61" s="100">
        <v>41800</v>
      </c>
      <c r="V61" s="29" t="s">
        <v>49</v>
      </c>
      <c r="W61" s="22">
        <f t="shared" si="0"/>
        <v>41800</v>
      </c>
    </row>
    <row r="62" spans="1:23" ht="15.75">
      <c r="A62" s="23">
        <v>57</v>
      </c>
      <c r="B62" s="86">
        <v>5</v>
      </c>
      <c r="C62" s="90" t="s">
        <v>151</v>
      </c>
      <c r="D62" s="31" t="s">
        <v>152</v>
      </c>
      <c r="E62" s="33">
        <v>22.5</v>
      </c>
      <c r="F62" s="33">
        <v>20700</v>
      </c>
      <c r="G62" s="34" t="s">
        <v>41</v>
      </c>
      <c r="H62" s="31"/>
      <c r="I62" s="39"/>
      <c r="J62" s="94"/>
      <c r="K62" s="35"/>
      <c r="L62" s="16"/>
      <c r="M62" s="17"/>
      <c r="N62" s="93"/>
      <c r="O62" s="107"/>
      <c r="P62" s="27">
        <v>0</v>
      </c>
      <c r="Q62" s="27">
        <v>0</v>
      </c>
      <c r="R62" s="27">
        <v>0</v>
      </c>
      <c r="S62" s="112">
        <v>0</v>
      </c>
      <c r="T62" s="28">
        <v>0</v>
      </c>
      <c r="U62" s="100">
        <v>218600</v>
      </c>
      <c r="V62" s="29" t="s">
        <v>27</v>
      </c>
      <c r="W62" s="22">
        <f t="shared" si="0"/>
        <v>239300</v>
      </c>
    </row>
    <row r="63" spans="1:23" ht="15.75">
      <c r="A63" s="10">
        <v>58</v>
      </c>
      <c r="B63" s="86">
        <v>5</v>
      </c>
      <c r="C63" s="90" t="s">
        <v>153</v>
      </c>
      <c r="D63" s="31" t="s">
        <v>154</v>
      </c>
      <c r="E63" s="33">
        <v>40.5</v>
      </c>
      <c r="F63" s="33">
        <v>36900</v>
      </c>
      <c r="G63" s="34" t="s">
        <v>41</v>
      </c>
      <c r="H63" s="31"/>
      <c r="I63" s="39"/>
      <c r="J63" s="94"/>
      <c r="K63" s="35"/>
      <c r="L63" s="16"/>
      <c r="M63" s="17"/>
      <c r="N63" s="93"/>
      <c r="O63" s="107"/>
      <c r="P63" s="27">
        <v>0</v>
      </c>
      <c r="Q63" s="27">
        <v>0</v>
      </c>
      <c r="R63" s="27">
        <v>0</v>
      </c>
      <c r="S63" s="112">
        <v>0</v>
      </c>
      <c r="T63" s="28">
        <v>0</v>
      </c>
      <c r="U63" s="100">
        <v>0</v>
      </c>
      <c r="V63" s="29">
        <v>0</v>
      </c>
      <c r="W63" s="22">
        <f t="shared" si="0"/>
        <v>36900</v>
      </c>
    </row>
    <row r="64" spans="1:23" ht="15.75">
      <c r="A64" s="23">
        <v>59</v>
      </c>
      <c r="B64" s="86">
        <v>5</v>
      </c>
      <c r="C64" s="88" t="s">
        <v>155</v>
      </c>
      <c r="D64" s="31"/>
      <c r="E64" s="33"/>
      <c r="F64" s="33"/>
      <c r="G64" s="34"/>
      <c r="H64" s="31"/>
      <c r="I64" s="39"/>
      <c r="J64" s="94"/>
      <c r="K64" s="35"/>
      <c r="L64" s="16">
        <v>1</v>
      </c>
      <c r="M64" s="17">
        <f>242+32.1</f>
        <v>274.1</v>
      </c>
      <c r="N64" s="93">
        <f>30700+15100</f>
        <v>45800</v>
      </c>
      <c r="O64" s="107" t="s">
        <v>65</v>
      </c>
      <c r="P64" s="27"/>
      <c r="Q64" s="27"/>
      <c r="R64" s="27"/>
      <c r="S64" s="112">
        <v>900</v>
      </c>
      <c r="T64" s="28">
        <v>3500</v>
      </c>
      <c r="U64" s="100"/>
      <c r="V64" s="29"/>
      <c r="W64" s="22">
        <f t="shared" si="0"/>
        <v>50200</v>
      </c>
    </row>
    <row r="65" spans="1:23" ht="15.75">
      <c r="A65" s="23">
        <v>60</v>
      </c>
      <c r="B65" s="86">
        <v>5</v>
      </c>
      <c r="C65" s="90" t="s">
        <v>156</v>
      </c>
      <c r="D65" s="31" t="s">
        <v>157</v>
      </c>
      <c r="E65" s="33">
        <v>58.5</v>
      </c>
      <c r="F65" s="33">
        <v>53100</v>
      </c>
      <c r="G65" s="34" t="s">
        <v>41</v>
      </c>
      <c r="H65" s="31" t="s">
        <v>158</v>
      </c>
      <c r="I65" s="30">
        <v>3</v>
      </c>
      <c r="J65" s="94">
        <v>3600</v>
      </c>
      <c r="K65" s="35" t="s">
        <v>55</v>
      </c>
      <c r="L65" s="16">
        <v>1</v>
      </c>
      <c r="M65" s="17">
        <f>878.5+91.5</f>
        <v>970</v>
      </c>
      <c r="N65" s="93">
        <f>82300+35700</f>
        <v>118000</v>
      </c>
      <c r="O65" s="107" t="s">
        <v>65</v>
      </c>
      <c r="P65" s="27">
        <v>0</v>
      </c>
      <c r="Q65" s="27">
        <v>0</v>
      </c>
      <c r="R65" s="27">
        <v>0</v>
      </c>
      <c r="S65" s="112">
        <v>1800</v>
      </c>
      <c r="T65" s="28">
        <v>7700</v>
      </c>
      <c r="U65" s="100">
        <v>114300</v>
      </c>
      <c r="V65" s="29" t="s">
        <v>49</v>
      </c>
      <c r="W65" s="22">
        <f t="shared" si="0"/>
        <v>298500</v>
      </c>
    </row>
    <row r="66" spans="1:23" ht="15.75">
      <c r="A66" s="10">
        <v>61</v>
      </c>
      <c r="B66" s="86">
        <v>5</v>
      </c>
      <c r="C66" s="88" t="s">
        <v>159</v>
      </c>
      <c r="D66" s="31"/>
      <c r="E66" s="33"/>
      <c r="F66" s="33"/>
      <c r="G66" s="34"/>
      <c r="H66" s="31"/>
      <c r="I66" s="30"/>
      <c r="J66" s="94"/>
      <c r="K66" s="35"/>
      <c r="L66" s="16">
        <v>1</v>
      </c>
      <c r="M66" s="17">
        <f>246.2+28.7</f>
        <v>274.9</v>
      </c>
      <c r="N66" s="93">
        <f>31200+11400</f>
        <v>42600</v>
      </c>
      <c r="O66" s="107" t="s">
        <v>65</v>
      </c>
      <c r="P66" s="27"/>
      <c r="Q66" s="27"/>
      <c r="R66" s="27"/>
      <c r="S66" s="112"/>
      <c r="T66" s="28"/>
      <c r="U66" s="100"/>
      <c r="V66" s="29"/>
      <c r="W66" s="22">
        <f t="shared" si="0"/>
        <v>42600</v>
      </c>
    </row>
    <row r="67" spans="1:23" ht="15.75">
      <c r="A67" s="23">
        <v>62</v>
      </c>
      <c r="B67" s="86">
        <v>5</v>
      </c>
      <c r="C67" s="88" t="s">
        <v>160</v>
      </c>
      <c r="D67" s="31"/>
      <c r="E67" s="33"/>
      <c r="F67" s="33"/>
      <c r="G67" s="34"/>
      <c r="H67" s="31"/>
      <c r="I67" s="30"/>
      <c r="J67" s="94"/>
      <c r="K67" s="35"/>
      <c r="L67" s="16">
        <v>1</v>
      </c>
      <c r="M67" s="17">
        <f>244+30.9</f>
        <v>274.9</v>
      </c>
      <c r="N67" s="93">
        <f>31200+13200</f>
        <v>44400</v>
      </c>
      <c r="O67" s="107" t="s">
        <v>65</v>
      </c>
      <c r="P67" s="27"/>
      <c r="Q67" s="27"/>
      <c r="R67" s="27"/>
      <c r="S67" s="112"/>
      <c r="T67" s="28">
        <v>3000</v>
      </c>
      <c r="U67" s="100"/>
      <c r="V67" s="29"/>
      <c r="W67" s="22">
        <f t="shared" si="0"/>
        <v>47400</v>
      </c>
    </row>
    <row r="68" spans="1:23" ht="15.75">
      <c r="A68" s="23">
        <v>63</v>
      </c>
      <c r="B68" s="86">
        <v>6</v>
      </c>
      <c r="C68" s="90" t="s">
        <v>161</v>
      </c>
      <c r="D68" s="31" t="s">
        <v>162</v>
      </c>
      <c r="E68" s="33">
        <v>78.2</v>
      </c>
      <c r="F68" s="33">
        <v>73100</v>
      </c>
      <c r="G68" s="34" t="s">
        <v>41</v>
      </c>
      <c r="H68" s="31">
        <v>13</v>
      </c>
      <c r="I68" s="30">
        <v>12</v>
      </c>
      <c r="J68" s="94">
        <v>14400</v>
      </c>
      <c r="K68" s="35" t="s">
        <v>55</v>
      </c>
      <c r="L68" s="16">
        <v>3</v>
      </c>
      <c r="M68" s="17">
        <v>840</v>
      </c>
      <c r="N68" s="93">
        <v>149500</v>
      </c>
      <c r="O68" s="107" t="s">
        <v>54</v>
      </c>
      <c r="P68" s="27">
        <v>0</v>
      </c>
      <c r="Q68" s="27">
        <v>0</v>
      </c>
      <c r="R68" s="27">
        <v>0</v>
      </c>
      <c r="S68" s="112">
        <v>2600</v>
      </c>
      <c r="T68" s="28">
        <v>10300</v>
      </c>
      <c r="U68" s="100">
        <v>135900</v>
      </c>
      <c r="V68" s="29" t="s">
        <v>49</v>
      </c>
      <c r="W68" s="22">
        <f t="shared" si="0"/>
        <v>385800</v>
      </c>
    </row>
    <row r="69" spans="1:23" ht="15.75">
      <c r="A69" s="10">
        <v>64</v>
      </c>
      <c r="B69" s="86">
        <v>6</v>
      </c>
      <c r="C69" s="90" t="s">
        <v>163</v>
      </c>
      <c r="D69" s="31" t="s">
        <v>164</v>
      </c>
      <c r="E69" s="33">
        <v>103</v>
      </c>
      <c r="F69" s="33">
        <v>93400</v>
      </c>
      <c r="G69" s="34" t="s">
        <v>41</v>
      </c>
      <c r="H69" s="31"/>
      <c r="I69" s="39"/>
      <c r="J69" s="94"/>
      <c r="K69" s="35"/>
      <c r="L69" s="16"/>
      <c r="M69" s="17"/>
      <c r="N69" s="93"/>
      <c r="O69" s="107"/>
      <c r="P69" s="27">
        <v>0</v>
      </c>
      <c r="Q69" s="27">
        <v>0</v>
      </c>
      <c r="R69" s="27">
        <v>0</v>
      </c>
      <c r="S69" s="112">
        <v>0</v>
      </c>
      <c r="T69" s="28">
        <v>0</v>
      </c>
      <c r="U69" s="100">
        <v>137900</v>
      </c>
      <c r="V69" s="29" t="s">
        <v>33</v>
      </c>
      <c r="W69" s="22">
        <f t="shared" si="0"/>
        <v>231300</v>
      </c>
    </row>
    <row r="70" spans="1:23" ht="15.75">
      <c r="A70" s="23">
        <v>65</v>
      </c>
      <c r="B70" s="86">
        <v>6</v>
      </c>
      <c r="C70" s="90" t="s">
        <v>165</v>
      </c>
      <c r="D70" s="31">
        <v>12</v>
      </c>
      <c r="E70" s="33">
        <v>25</v>
      </c>
      <c r="F70" s="33">
        <v>23200</v>
      </c>
      <c r="G70" s="34" t="s">
        <v>41</v>
      </c>
      <c r="H70" s="31"/>
      <c r="I70" s="39"/>
      <c r="J70" s="94"/>
      <c r="K70" s="35"/>
      <c r="L70" s="16">
        <v>1</v>
      </c>
      <c r="M70" s="17">
        <v>272</v>
      </c>
      <c r="N70" s="93">
        <v>51800</v>
      </c>
      <c r="O70" s="107" t="s">
        <v>33</v>
      </c>
      <c r="P70" s="27">
        <v>0</v>
      </c>
      <c r="Q70" s="27">
        <v>0</v>
      </c>
      <c r="R70" s="27">
        <v>0</v>
      </c>
      <c r="S70" s="112">
        <v>500</v>
      </c>
      <c r="T70" s="28">
        <v>3000</v>
      </c>
      <c r="U70" s="100">
        <v>192500</v>
      </c>
      <c r="V70" s="29" t="s">
        <v>28</v>
      </c>
      <c r="W70" s="22">
        <f aca="true" t="shared" si="1" ref="W70:W133">F70+J70+N70+P70+Q70+R70+S70+T70+U70</f>
        <v>271000</v>
      </c>
    </row>
    <row r="71" spans="1:23" ht="15.75">
      <c r="A71" s="23">
        <v>66</v>
      </c>
      <c r="B71" s="86">
        <v>6</v>
      </c>
      <c r="C71" s="90" t="s">
        <v>166</v>
      </c>
      <c r="D71" s="31" t="s">
        <v>167</v>
      </c>
      <c r="E71" s="33">
        <v>23.5</v>
      </c>
      <c r="F71" s="33">
        <v>21700</v>
      </c>
      <c r="G71" s="34" t="s">
        <v>28</v>
      </c>
      <c r="H71" s="31"/>
      <c r="I71" s="39"/>
      <c r="J71" s="94"/>
      <c r="K71" s="35"/>
      <c r="L71" s="16">
        <v>1</v>
      </c>
      <c r="M71" s="17">
        <v>249</v>
      </c>
      <c r="N71" s="93">
        <v>45300</v>
      </c>
      <c r="O71" s="107" t="s">
        <v>33</v>
      </c>
      <c r="P71" s="27">
        <v>0</v>
      </c>
      <c r="Q71" s="27">
        <v>0</v>
      </c>
      <c r="R71" s="27">
        <v>0</v>
      </c>
      <c r="S71" s="112">
        <v>200</v>
      </c>
      <c r="T71" s="28">
        <v>1200</v>
      </c>
      <c r="U71" s="100">
        <v>0</v>
      </c>
      <c r="V71" s="29">
        <v>0</v>
      </c>
      <c r="W71" s="22">
        <f t="shared" si="1"/>
        <v>68400</v>
      </c>
    </row>
    <row r="72" spans="1:23" ht="15.75">
      <c r="A72" s="10">
        <v>67</v>
      </c>
      <c r="B72" s="86">
        <v>6</v>
      </c>
      <c r="C72" s="90" t="s">
        <v>168</v>
      </c>
      <c r="D72" s="31">
        <v>11</v>
      </c>
      <c r="E72" s="33">
        <v>25.2</v>
      </c>
      <c r="F72" s="33">
        <v>23100</v>
      </c>
      <c r="G72" s="34" t="s">
        <v>41</v>
      </c>
      <c r="H72" s="31"/>
      <c r="I72" s="39"/>
      <c r="J72" s="94"/>
      <c r="K72" s="35"/>
      <c r="L72" s="16"/>
      <c r="M72" s="17"/>
      <c r="N72" s="93"/>
      <c r="O72" s="107"/>
      <c r="P72" s="27">
        <v>0</v>
      </c>
      <c r="Q72" s="27">
        <v>0</v>
      </c>
      <c r="R72" s="27">
        <v>0</v>
      </c>
      <c r="S72" s="112">
        <v>0</v>
      </c>
      <c r="T72" s="28">
        <v>0</v>
      </c>
      <c r="U72" s="100">
        <v>0</v>
      </c>
      <c r="V72" s="29">
        <v>0</v>
      </c>
      <c r="W72" s="22">
        <f t="shared" si="1"/>
        <v>23100</v>
      </c>
    </row>
    <row r="73" spans="1:23" ht="15.75">
      <c r="A73" s="23">
        <v>68</v>
      </c>
      <c r="B73" s="86">
        <v>6</v>
      </c>
      <c r="C73" s="90" t="s">
        <v>169</v>
      </c>
      <c r="D73" s="31">
        <v>10</v>
      </c>
      <c r="E73" s="33">
        <v>42</v>
      </c>
      <c r="F73" s="33">
        <v>23100</v>
      </c>
      <c r="G73" s="34" t="s">
        <v>41</v>
      </c>
      <c r="H73" s="31"/>
      <c r="I73" s="39"/>
      <c r="J73" s="94"/>
      <c r="K73" s="35"/>
      <c r="L73" s="16"/>
      <c r="M73" s="17"/>
      <c r="N73" s="93"/>
      <c r="O73" s="107"/>
      <c r="P73" s="27">
        <v>0</v>
      </c>
      <c r="Q73" s="27">
        <v>0</v>
      </c>
      <c r="R73" s="27">
        <v>0</v>
      </c>
      <c r="S73" s="112">
        <v>0</v>
      </c>
      <c r="T73" s="28">
        <v>0</v>
      </c>
      <c r="U73" s="100">
        <v>0</v>
      </c>
      <c r="V73" s="29">
        <v>0</v>
      </c>
      <c r="W73" s="22">
        <f t="shared" si="1"/>
        <v>23100</v>
      </c>
    </row>
    <row r="74" spans="1:23" ht="15.75">
      <c r="A74" s="23">
        <v>69</v>
      </c>
      <c r="B74" s="86">
        <v>5</v>
      </c>
      <c r="C74" s="90" t="s">
        <v>170</v>
      </c>
      <c r="D74" s="31" t="s">
        <v>171</v>
      </c>
      <c r="E74" s="33">
        <v>91</v>
      </c>
      <c r="F74" s="33">
        <v>66400</v>
      </c>
      <c r="G74" s="34" t="s">
        <v>49</v>
      </c>
      <c r="H74" s="31"/>
      <c r="I74" s="39"/>
      <c r="J74" s="94"/>
      <c r="K74" s="35"/>
      <c r="L74" s="16"/>
      <c r="M74" s="17"/>
      <c r="N74" s="93"/>
      <c r="O74" s="107"/>
      <c r="P74" s="27">
        <v>0</v>
      </c>
      <c r="Q74" s="27">
        <v>0</v>
      </c>
      <c r="R74" s="27">
        <v>0</v>
      </c>
      <c r="S74" s="112">
        <v>0</v>
      </c>
      <c r="T74" s="28">
        <v>0</v>
      </c>
      <c r="U74" s="100">
        <v>0</v>
      </c>
      <c r="V74" s="29">
        <v>0</v>
      </c>
      <c r="W74" s="22">
        <f t="shared" si="1"/>
        <v>66400</v>
      </c>
    </row>
    <row r="75" spans="1:23" ht="15.75">
      <c r="A75" s="10">
        <v>70</v>
      </c>
      <c r="B75" s="86">
        <v>6</v>
      </c>
      <c r="C75" s="88" t="s">
        <v>172</v>
      </c>
      <c r="D75" s="31"/>
      <c r="E75" s="33"/>
      <c r="F75" s="33"/>
      <c r="G75" s="34"/>
      <c r="H75" s="31"/>
      <c r="I75" s="39"/>
      <c r="J75" s="94"/>
      <c r="K75" s="35"/>
      <c r="L75" s="16">
        <v>4</v>
      </c>
      <c r="M75" s="17">
        <f>949+99.2</f>
        <v>1048.2</v>
      </c>
      <c r="N75" s="93">
        <f>116600+28700</f>
        <v>145300</v>
      </c>
      <c r="O75" s="107" t="s">
        <v>65</v>
      </c>
      <c r="P75" s="27">
        <v>3200</v>
      </c>
      <c r="Q75" s="27">
        <v>2700</v>
      </c>
      <c r="R75" s="27">
        <v>5800</v>
      </c>
      <c r="S75" s="112">
        <v>1800</v>
      </c>
      <c r="T75" s="28">
        <v>10000</v>
      </c>
      <c r="U75" s="100"/>
      <c r="V75" s="29"/>
      <c r="W75" s="22">
        <f t="shared" si="1"/>
        <v>168800</v>
      </c>
    </row>
    <row r="76" spans="1:23" ht="15.75">
      <c r="A76" s="23">
        <v>71</v>
      </c>
      <c r="B76" s="86">
        <v>6</v>
      </c>
      <c r="C76" s="90" t="s">
        <v>173</v>
      </c>
      <c r="D76" s="31">
        <v>11</v>
      </c>
      <c r="E76" s="33">
        <v>23.8</v>
      </c>
      <c r="F76" s="33">
        <v>22000</v>
      </c>
      <c r="G76" s="34" t="s">
        <v>41</v>
      </c>
      <c r="H76" s="31"/>
      <c r="I76" s="39"/>
      <c r="J76" s="94"/>
      <c r="K76" s="35"/>
      <c r="L76" s="16">
        <v>1</v>
      </c>
      <c r="M76" s="17">
        <f>242.4+32.2</f>
        <v>274.6</v>
      </c>
      <c r="N76" s="93">
        <f>30800+11500</f>
        <v>42300</v>
      </c>
      <c r="O76" s="107" t="s">
        <v>65</v>
      </c>
      <c r="P76" s="27">
        <v>0</v>
      </c>
      <c r="Q76" s="27">
        <v>0</v>
      </c>
      <c r="R76" s="27">
        <v>0</v>
      </c>
      <c r="S76" s="112">
        <v>400</v>
      </c>
      <c r="T76" s="28">
        <v>3000</v>
      </c>
      <c r="U76" s="100">
        <v>0</v>
      </c>
      <c r="V76" s="29">
        <v>0</v>
      </c>
      <c r="W76" s="22">
        <f t="shared" si="1"/>
        <v>67700</v>
      </c>
    </row>
    <row r="77" spans="1:23" ht="25.5">
      <c r="A77" s="23">
        <v>72</v>
      </c>
      <c r="B77" s="86">
        <v>5</v>
      </c>
      <c r="C77" s="90" t="s">
        <v>174</v>
      </c>
      <c r="D77" s="31" t="s">
        <v>175</v>
      </c>
      <c r="E77" s="33">
        <v>287</v>
      </c>
      <c r="F77" s="33">
        <v>206400</v>
      </c>
      <c r="G77" s="34" t="s">
        <v>176</v>
      </c>
      <c r="H77" s="31"/>
      <c r="I77" s="39"/>
      <c r="J77" s="94"/>
      <c r="K77" s="35"/>
      <c r="L77" s="16"/>
      <c r="M77" s="17"/>
      <c r="N77" s="93"/>
      <c r="O77" s="107"/>
      <c r="P77" s="27">
        <v>0</v>
      </c>
      <c r="Q77" s="27">
        <v>0</v>
      </c>
      <c r="R77" s="27">
        <v>0</v>
      </c>
      <c r="S77" s="112">
        <v>0</v>
      </c>
      <c r="T77" s="28">
        <v>0</v>
      </c>
      <c r="U77" s="100">
        <v>0</v>
      </c>
      <c r="V77" s="29">
        <v>0</v>
      </c>
      <c r="W77" s="22">
        <f t="shared" si="1"/>
        <v>206400</v>
      </c>
    </row>
    <row r="78" spans="1:23" ht="15.75">
      <c r="A78" s="10">
        <v>73</v>
      </c>
      <c r="B78" s="86">
        <v>6</v>
      </c>
      <c r="C78" s="90" t="s">
        <v>177</v>
      </c>
      <c r="D78" s="31">
        <v>23</v>
      </c>
      <c r="E78" s="33">
        <v>15</v>
      </c>
      <c r="F78" s="33">
        <v>12100</v>
      </c>
      <c r="G78" s="34" t="s">
        <v>27</v>
      </c>
      <c r="H78" s="31"/>
      <c r="I78" s="39"/>
      <c r="J78" s="94"/>
      <c r="K78" s="35"/>
      <c r="L78" s="16">
        <v>4</v>
      </c>
      <c r="M78" s="17">
        <f>957.2+135.2</f>
        <v>1092.4</v>
      </c>
      <c r="N78" s="93">
        <f>117200+41900</f>
        <v>159100</v>
      </c>
      <c r="O78" s="107" t="s">
        <v>65</v>
      </c>
      <c r="P78" s="27">
        <v>3100</v>
      </c>
      <c r="Q78" s="27">
        <v>8000</v>
      </c>
      <c r="R78" s="27">
        <v>2900</v>
      </c>
      <c r="S78" s="112">
        <v>700</v>
      </c>
      <c r="T78" s="28">
        <v>11900</v>
      </c>
      <c r="U78" s="100">
        <v>0</v>
      </c>
      <c r="V78" s="29">
        <v>0</v>
      </c>
      <c r="W78" s="22">
        <f t="shared" si="1"/>
        <v>197800</v>
      </c>
    </row>
    <row r="79" spans="1:23" ht="15.75">
      <c r="A79" s="23">
        <v>74</v>
      </c>
      <c r="B79" s="86">
        <v>6</v>
      </c>
      <c r="C79" s="90" t="s">
        <v>178</v>
      </c>
      <c r="D79" s="31" t="s">
        <v>179</v>
      </c>
      <c r="E79" s="33">
        <v>22.5</v>
      </c>
      <c r="F79" s="33">
        <v>20700</v>
      </c>
      <c r="G79" s="34" t="s">
        <v>41</v>
      </c>
      <c r="H79" s="31"/>
      <c r="I79" s="39"/>
      <c r="J79" s="94"/>
      <c r="K79" s="35"/>
      <c r="L79" s="16">
        <v>1</v>
      </c>
      <c r="M79" s="17">
        <f>247.8+35.3</f>
        <v>283.1</v>
      </c>
      <c r="N79" s="93">
        <f>31900+13600</f>
        <v>45500</v>
      </c>
      <c r="O79" s="107" t="s">
        <v>65</v>
      </c>
      <c r="P79" s="27">
        <v>0</v>
      </c>
      <c r="Q79" s="27">
        <v>0</v>
      </c>
      <c r="R79" s="27">
        <v>0</v>
      </c>
      <c r="S79" s="112">
        <v>400</v>
      </c>
      <c r="T79" s="28">
        <v>3000</v>
      </c>
      <c r="U79" s="100">
        <v>0</v>
      </c>
      <c r="V79" s="29">
        <v>0</v>
      </c>
      <c r="W79" s="22">
        <f t="shared" si="1"/>
        <v>69600</v>
      </c>
    </row>
    <row r="80" spans="1:23" ht="25.5">
      <c r="A80" s="23">
        <v>75</v>
      </c>
      <c r="B80" s="86">
        <v>5</v>
      </c>
      <c r="C80" s="90" t="s">
        <v>180</v>
      </c>
      <c r="D80" s="24" t="s">
        <v>132</v>
      </c>
      <c r="E80" s="33"/>
      <c r="F80" s="33"/>
      <c r="G80" s="34"/>
      <c r="H80" s="31">
        <v>0</v>
      </c>
      <c r="I80" s="39">
        <v>0</v>
      </c>
      <c r="J80" s="94">
        <v>0</v>
      </c>
      <c r="K80" s="35">
        <v>0</v>
      </c>
      <c r="L80" s="16">
        <v>2</v>
      </c>
      <c r="M80" s="17">
        <v>649</v>
      </c>
      <c r="N80" s="93">
        <v>122100</v>
      </c>
      <c r="O80" s="107" t="s">
        <v>49</v>
      </c>
      <c r="P80" s="27">
        <v>0</v>
      </c>
      <c r="Q80" s="27">
        <v>7300</v>
      </c>
      <c r="R80" s="27">
        <v>6800</v>
      </c>
      <c r="S80" s="112">
        <v>0</v>
      </c>
      <c r="T80" s="28">
        <v>9800</v>
      </c>
      <c r="U80" s="100"/>
      <c r="V80" s="29"/>
      <c r="W80" s="22">
        <f t="shared" si="1"/>
        <v>146000</v>
      </c>
    </row>
    <row r="81" spans="1:23" ht="15.75">
      <c r="A81" s="10">
        <v>76</v>
      </c>
      <c r="B81" s="86">
        <v>5</v>
      </c>
      <c r="C81" s="90" t="s">
        <v>181</v>
      </c>
      <c r="D81" s="31" t="s">
        <v>182</v>
      </c>
      <c r="E81" s="33">
        <v>191</v>
      </c>
      <c r="F81" s="33">
        <v>131400</v>
      </c>
      <c r="G81" s="34" t="s">
        <v>49</v>
      </c>
      <c r="H81" s="31" t="s">
        <v>183</v>
      </c>
      <c r="I81" s="39">
        <v>31</v>
      </c>
      <c r="J81" s="94">
        <v>7240</v>
      </c>
      <c r="K81" s="35" t="s">
        <v>40</v>
      </c>
      <c r="L81" s="16"/>
      <c r="M81" s="17"/>
      <c r="N81" s="93"/>
      <c r="O81" s="107"/>
      <c r="P81" s="27">
        <v>0</v>
      </c>
      <c r="Q81" s="27">
        <v>0</v>
      </c>
      <c r="R81" s="27">
        <v>0</v>
      </c>
      <c r="S81" s="112">
        <v>0</v>
      </c>
      <c r="T81" s="28">
        <v>0</v>
      </c>
      <c r="U81" s="100">
        <v>0</v>
      </c>
      <c r="V81" s="29">
        <v>0</v>
      </c>
      <c r="W81" s="22">
        <f t="shared" si="1"/>
        <v>138640</v>
      </c>
    </row>
    <row r="82" spans="1:23" ht="15.75">
      <c r="A82" s="23">
        <v>77</v>
      </c>
      <c r="B82" s="86">
        <v>6</v>
      </c>
      <c r="C82" s="90" t="s">
        <v>184</v>
      </c>
      <c r="D82" s="31" t="s">
        <v>185</v>
      </c>
      <c r="E82" s="33">
        <v>92</v>
      </c>
      <c r="F82" s="33">
        <v>84100</v>
      </c>
      <c r="G82" s="34" t="s">
        <v>41</v>
      </c>
      <c r="H82" s="31"/>
      <c r="I82" s="39"/>
      <c r="J82" s="94"/>
      <c r="K82" s="35"/>
      <c r="L82" s="16"/>
      <c r="M82" s="17"/>
      <c r="N82" s="93"/>
      <c r="O82" s="107"/>
      <c r="P82" s="27">
        <v>0</v>
      </c>
      <c r="Q82" s="27">
        <v>0</v>
      </c>
      <c r="R82" s="27">
        <v>0</v>
      </c>
      <c r="S82" s="112">
        <v>0</v>
      </c>
      <c r="T82" s="28">
        <v>0</v>
      </c>
      <c r="U82" s="100">
        <v>135800</v>
      </c>
      <c r="V82" s="29" t="s">
        <v>49</v>
      </c>
      <c r="W82" s="22">
        <f t="shared" si="1"/>
        <v>219900</v>
      </c>
    </row>
    <row r="83" spans="1:23" ht="15.75">
      <c r="A83" s="23">
        <v>78</v>
      </c>
      <c r="B83" s="86">
        <v>6</v>
      </c>
      <c r="C83" s="90" t="s">
        <v>186</v>
      </c>
      <c r="D83" s="31" t="s">
        <v>187</v>
      </c>
      <c r="E83" s="33">
        <v>21</v>
      </c>
      <c r="F83" s="33">
        <v>20600</v>
      </c>
      <c r="G83" s="34" t="s">
        <v>72</v>
      </c>
      <c r="H83" s="31"/>
      <c r="I83" s="39"/>
      <c r="J83" s="94"/>
      <c r="K83" s="35"/>
      <c r="L83" s="16"/>
      <c r="M83" s="17"/>
      <c r="N83" s="93"/>
      <c r="O83" s="107"/>
      <c r="P83" s="27">
        <v>0</v>
      </c>
      <c r="Q83" s="27">
        <v>0</v>
      </c>
      <c r="R83" s="27">
        <v>0</v>
      </c>
      <c r="S83" s="112">
        <v>0</v>
      </c>
      <c r="T83" s="28">
        <v>0</v>
      </c>
      <c r="U83" s="100">
        <v>186800</v>
      </c>
      <c r="V83" s="29" t="s">
        <v>36</v>
      </c>
      <c r="W83" s="22">
        <f t="shared" si="1"/>
        <v>207400</v>
      </c>
    </row>
    <row r="84" spans="1:23" ht="15.75">
      <c r="A84" s="10">
        <v>79</v>
      </c>
      <c r="B84" s="86">
        <v>6</v>
      </c>
      <c r="C84" s="90" t="s">
        <v>188</v>
      </c>
      <c r="D84" s="31">
        <v>11</v>
      </c>
      <c r="E84" s="33">
        <v>20</v>
      </c>
      <c r="F84" s="33">
        <v>19600</v>
      </c>
      <c r="G84" s="34" t="s">
        <v>72</v>
      </c>
      <c r="H84" s="31"/>
      <c r="I84" s="39"/>
      <c r="J84" s="94"/>
      <c r="K84" s="35"/>
      <c r="L84" s="16"/>
      <c r="M84" s="17"/>
      <c r="N84" s="93"/>
      <c r="O84" s="107"/>
      <c r="P84" s="27">
        <v>0</v>
      </c>
      <c r="Q84" s="27">
        <v>0</v>
      </c>
      <c r="R84" s="27">
        <v>0</v>
      </c>
      <c r="S84" s="112">
        <v>0</v>
      </c>
      <c r="T84" s="28">
        <v>0</v>
      </c>
      <c r="U84" s="100">
        <v>186800</v>
      </c>
      <c r="V84" s="29" t="s">
        <v>36</v>
      </c>
      <c r="W84" s="22">
        <f t="shared" si="1"/>
        <v>206400</v>
      </c>
    </row>
    <row r="85" spans="1:23" ht="15.75">
      <c r="A85" s="23">
        <v>80</v>
      </c>
      <c r="B85" s="86">
        <v>6</v>
      </c>
      <c r="C85" s="90" t="s">
        <v>189</v>
      </c>
      <c r="D85" s="31" t="s">
        <v>190</v>
      </c>
      <c r="E85" s="33">
        <v>41.5</v>
      </c>
      <c r="F85" s="33">
        <v>37500</v>
      </c>
      <c r="G85" s="34" t="s">
        <v>41</v>
      </c>
      <c r="H85" s="31"/>
      <c r="I85" s="39"/>
      <c r="J85" s="94"/>
      <c r="K85" s="35"/>
      <c r="L85" s="16"/>
      <c r="M85" s="17"/>
      <c r="N85" s="93"/>
      <c r="O85" s="107"/>
      <c r="P85" s="27">
        <v>0</v>
      </c>
      <c r="Q85" s="27">
        <v>0</v>
      </c>
      <c r="R85" s="27">
        <v>0</v>
      </c>
      <c r="S85" s="112">
        <v>0</v>
      </c>
      <c r="T85" s="28">
        <v>0</v>
      </c>
      <c r="U85" s="100">
        <v>445700</v>
      </c>
      <c r="V85" s="29" t="s">
        <v>49</v>
      </c>
      <c r="W85" s="22">
        <f t="shared" si="1"/>
        <v>483200</v>
      </c>
    </row>
    <row r="86" spans="1:23" ht="25.5" customHeight="1">
      <c r="A86" s="23">
        <v>81</v>
      </c>
      <c r="B86" s="86">
        <v>6</v>
      </c>
      <c r="C86" s="90" t="s">
        <v>191</v>
      </c>
      <c r="D86" s="31" t="s">
        <v>340</v>
      </c>
      <c r="E86" s="33">
        <v>111</v>
      </c>
      <c r="F86" s="33">
        <v>101400</v>
      </c>
      <c r="G86" s="34" t="s">
        <v>41</v>
      </c>
      <c r="H86" s="31"/>
      <c r="I86" s="39"/>
      <c r="J86" s="94"/>
      <c r="K86" s="35"/>
      <c r="L86" s="16"/>
      <c r="M86" s="17"/>
      <c r="N86" s="93"/>
      <c r="O86" s="107"/>
      <c r="P86" s="27">
        <v>0</v>
      </c>
      <c r="Q86" s="27">
        <v>0</v>
      </c>
      <c r="R86" s="27">
        <v>0</v>
      </c>
      <c r="S86" s="112">
        <v>0</v>
      </c>
      <c r="T86" s="28">
        <v>0</v>
      </c>
      <c r="U86" s="100">
        <v>0</v>
      </c>
      <c r="V86" s="29">
        <v>0</v>
      </c>
      <c r="W86" s="22">
        <f t="shared" si="1"/>
        <v>101400</v>
      </c>
    </row>
    <row r="87" spans="1:23" ht="15.75">
      <c r="A87" s="10">
        <v>82</v>
      </c>
      <c r="B87" s="86">
        <v>6</v>
      </c>
      <c r="C87" s="90" t="s">
        <v>192</v>
      </c>
      <c r="D87" s="31"/>
      <c r="E87" s="33"/>
      <c r="F87" s="33"/>
      <c r="G87" s="34"/>
      <c r="H87" s="31">
        <v>99</v>
      </c>
      <c r="I87" s="39">
        <v>28</v>
      </c>
      <c r="J87" s="94">
        <v>6540</v>
      </c>
      <c r="K87" s="35" t="s">
        <v>55</v>
      </c>
      <c r="L87" s="16">
        <v>1</v>
      </c>
      <c r="M87" s="17">
        <f>952.2+103.3</f>
        <v>1055.5</v>
      </c>
      <c r="N87" s="93">
        <f>143100+35800</f>
        <v>178900</v>
      </c>
      <c r="O87" s="107" t="s">
        <v>65</v>
      </c>
      <c r="P87" s="27">
        <v>5800</v>
      </c>
      <c r="Q87" s="27">
        <v>6900</v>
      </c>
      <c r="R87" s="27">
        <v>4900</v>
      </c>
      <c r="S87" s="112">
        <v>4200</v>
      </c>
      <c r="T87" s="28">
        <v>17600</v>
      </c>
      <c r="U87" s="100"/>
      <c r="V87" s="29"/>
      <c r="W87" s="22">
        <f t="shared" si="1"/>
        <v>224840</v>
      </c>
    </row>
    <row r="88" spans="1:23" ht="31.5">
      <c r="A88" s="23">
        <v>83</v>
      </c>
      <c r="B88" s="86">
        <v>6</v>
      </c>
      <c r="C88" s="90" t="s">
        <v>193</v>
      </c>
      <c r="D88" s="31" t="s">
        <v>194</v>
      </c>
      <c r="E88" s="33">
        <v>387</v>
      </c>
      <c r="F88" s="33">
        <v>263560</v>
      </c>
      <c r="G88" s="34" t="s">
        <v>195</v>
      </c>
      <c r="H88" s="31"/>
      <c r="I88" s="39"/>
      <c r="J88" s="94"/>
      <c r="K88" s="35"/>
      <c r="L88" s="16"/>
      <c r="M88" s="17"/>
      <c r="N88" s="93"/>
      <c r="O88" s="107"/>
      <c r="P88" s="27">
        <v>0</v>
      </c>
      <c r="Q88" s="27">
        <v>0</v>
      </c>
      <c r="R88" s="27">
        <v>0</v>
      </c>
      <c r="S88" s="112">
        <v>0</v>
      </c>
      <c r="T88" s="28">
        <v>0</v>
      </c>
      <c r="U88" s="100">
        <v>0</v>
      </c>
      <c r="V88" s="29">
        <v>0</v>
      </c>
      <c r="W88" s="22">
        <f t="shared" si="1"/>
        <v>263560</v>
      </c>
    </row>
    <row r="89" spans="1:23" ht="25.5">
      <c r="A89" s="23">
        <v>84</v>
      </c>
      <c r="B89" s="86">
        <v>6</v>
      </c>
      <c r="C89" s="90" t="s">
        <v>196</v>
      </c>
      <c r="D89" s="31" t="s">
        <v>197</v>
      </c>
      <c r="E89" s="33">
        <v>262</v>
      </c>
      <c r="F89" s="33">
        <v>173400</v>
      </c>
      <c r="G89" s="34" t="s">
        <v>176</v>
      </c>
      <c r="H89" s="31" t="s">
        <v>198</v>
      </c>
      <c r="I89" s="39">
        <v>75</v>
      </c>
      <c r="J89" s="94">
        <v>17510</v>
      </c>
      <c r="K89" s="35" t="s">
        <v>70</v>
      </c>
      <c r="L89" s="16"/>
      <c r="M89" s="17"/>
      <c r="N89" s="93"/>
      <c r="O89" s="107"/>
      <c r="P89" s="27">
        <v>0</v>
      </c>
      <c r="Q89" s="27">
        <v>0</v>
      </c>
      <c r="R89" s="27">
        <v>0</v>
      </c>
      <c r="S89" s="112">
        <v>0</v>
      </c>
      <c r="T89" s="28">
        <v>0</v>
      </c>
      <c r="U89" s="100">
        <v>0</v>
      </c>
      <c r="V89" s="29">
        <v>0</v>
      </c>
      <c r="W89" s="22">
        <f t="shared" si="1"/>
        <v>190910</v>
      </c>
    </row>
    <row r="90" spans="1:23" ht="15.75">
      <c r="A90" s="10">
        <v>85</v>
      </c>
      <c r="B90" s="86" t="s">
        <v>90</v>
      </c>
      <c r="C90" s="90" t="s">
        <v>199</v>
      </c>
      <c r="D90" s="31"/>
      <c r="E90" s="32"/>
      <c r="F90" s="33"/>
      <c r="G90" s="34"/>
      <c r="H90" s="31"/>
      <c r="I90" s="32"/>
      <c r="J90" s="94"/>
      <c r="K90" s="35"/>
      <c r="L90" s="16">
        <v>2</v>
      </c>
      <c r="M90" s="17">
        <f>786+85</f>
        <v>871</v>
      </c>
      <c r="N90" s="93">
        <f>116500+33300</f>
        <v>149800</v>
      </c>
      <c r="O90" s="107" t="s">
        <v>33</v>
      </c>
      <c r="P90" s="27">
        <v>1400</v>
      </c>
      <c r="Q90" s="27">
        <v>4100</v>
      </c>
      <c r="R90" s="27">
        <v>4900</v>
      </c>
      <c r="S90" s="112">
        <v>4900</v>
      </c>
      <c r="T90" s="28">
        <v>9200</v>
      </c>
      <c r="U90" s="103"/>
      <c r="V90" s="26"/>
      <c r="W90" s="22">
        <f t="shared" si="1"/>
        <v>174300</v>
      </c>
    </row>
    <row r="91" spans="1:23" ht="15.75">
      <c r="A91" s="23">
        <v>86</v>
      </c>
      <c r="B91" s="86">
        <v>23</v>
      </c>
      <c r="C91" s="90" t="s">
        <v>200</v>
      </c>
      <c r="D91" s="31"/>
      <c r="E91" s="32"/>
      <c r="F91" s="33"/>
      <c r="G91" s="34"/>
      <c r="H91" s="31">
        <v>176</v>
      </c>
      <c r="I91" s="32">
        <v>50</v>
      </c>
      <c r="J91" s="94">
        <v>11670</v>
      </c>
      <c r="K91" s="35" t="s">
        <v>93</v>
      </c>
      <c r="L91" s="16"/>
      <c r="M91" s="17"/>
      <c r="N91" s="93"/>
      <c r="O91" s="107"/>
      <c r="P91" s="27"/>
      <c r="Q91" s="27"/>
      <c r="R91" s="27"/>
      <c r="S91" s="112"/>
      <c r="T91" s="28"/>
      <c r="U91" s="103"/>
      <c r="V91" s="26"/>
      <c r="W91" s="22">
        <f t="shared" si="1"/>
        <v>11670</v>
      </c>
    </row>
    <row r="92" spans="1:23" ht="15.75">
      <c r="A92" s="23">
        <v>87</v>
      </c>
      <c r="B92" s="86">
        <v>23</v>
      </c>
      <c r="C92" s="87" t="s">
        <v>201</v>
      </c>
      <c r="D92" s="31"/>
      <c r="E92" s="32"/>
      <c r="F92" s="33"/>
      <c r="G92" s="34"/>
      <c r="H92" s="31">
        <v>12</v>
      </c>
      <c r="I92" s="32">
        <v>51</v>
      </c>
      <c r="J92" s="94">
        <v>11900</v>
      </c>
      <c r="K92" s="35" t="s">
        <v>93</v>
      </c>
      <c r="L92" s="16"/>
      <c r="M92" s="17"/>
      <c r="N92" s="93"/>
      <c r="O92" s="107"/>
      <c r="P92" s="27"/>
      <c r="Q92" s="27"/>
      <c r="R92" s="27"/>
      <c r="S92" s="112"/>
      <c r="T92" s="28"/>
      <c r="U92" s="103"/>
      <c r="V92" s="26"/>
      <c r="W92" s="22">
        <f t="shared" si="1"/>
        <v>11900</v>
      </c>
    </row>
    <row r="93" spans="1:23" ht="15.75">
      <c r="A93" s="10">
        <v>88</v>
      </c>
      <c r="B93" s="86">
        <v>6</v>
      </c>
      <c r="C93" s="90" t="s">
        <v>202</v>
      </c>
      <c r="D93" s="31"/>
      <c r="E93" s="33"/>
      <c r="F93" s="33"/>
      <c r="G93" s="34"/>
      <c r="H93" s="31" t="s">
        <v>203</v>
      </c>
      <c r="I93" s="39">
        <v>64</v>
      </c>
      <c r="J93" s="94">
        <v>14940</v>
      </c>
      <c r="K93" s="35" t="s">
        <v>55</v>
      </c>
      <c r="L93" s="16"/>
      <c r="M93" s="17"/>
      <c r="N93" s="93"/>
      <c r="O93" s="107"/>
      <c r="P93" s="27"/>
      <c r="Q93" s="27"/>
      <c r="R93" s="27"/>
      <c r="S93" s="112"/>
      <c r="T93" s="28"/>
      <c r="U93" s="100"/>
      <c r="V93" s="29"/>
      <c r="W93" s="22">
        <f t="shared" si="1"/>
        <v>14940</v>
      </c>
    </row>
    <row r="94" spans="1:23" ht="15.75">
      <c r="A94" s="23">
        <v>89</v>
      </c>
      <c r="B94" s="86">
        <v>6</v>
      </c>
      <c r="C94" s="90" t="s">
        <v>204</v>
      </c>
      <c r="D94" s="31"/>
      <c r="E94" s="33"/>
      <c r="F94" s="33"/>
      <c r="G94" s="34"/>
      <c r="H94" s="31" t="s">
        <v>205</v>
      </c>
      <c r="I94" s="39">
        <v>57</v>
      </c>
      <c r="J94" s="94">
        <v>13300</v>
      </c>
      <c r="K94" s="35" t="s">
        <v>55</v>
      </c>
      <c r="L94" s="16"/>
      <c r="M94" s="17"/>
      <c r="N94" s="93"/>
      <c r="O94" s="107"/>
      <c r="P94" s="27"/>
      <c r="Q94" s="27"/>
      <c r="R94" s="27"/>
      <c r="S94" s="112"/>
      <c r="T94" s="28"/>
      <c r="U94" s="100"/>
      <c r="V94" s="29"/>
      <c r="W94" s="22">
        <f t="shared" si="1"/>
        <v>13300</v>
      </c>
    </row>
    <row r="95" spans="1:23" ht="15.75">
      <c r="A95" s="23">
        <v>90</v>
      </c>
      <c r="B95" s="86">
        <v>6</v>
      </c>
      <c r="C95" s="90" t="s">
        <v>206</v>
      </c>
      <c r="D95" s="31"/>
      <c r="E95" s="33"/>
      <c r="F95" s="33"/>
      <c r="G95" s="34"/>
      <c r="H95" s="31" t="s">
        <v>207</v>
      </c>
      <c r="I95" s="39">
        <v>65</v>
      </c>
      <c r="J95" s="94">
        <v>15170</v>
      </c>
      <c r="K95" s="35" t="s">
        <v>55</v>
      </c>
      <c r="L95" s="16"/>
      <c r="M95" s="17"/>
      <c r="N95" s="93"/>
      <c r="O95" s="107"/>
      <c r="P95" s="27"/>
      <c r="Q95" s="27"/>
      <c r="R95" s="27"/>
      <c r="S95" s="112"/>
      <c r="T95" s="28"/>
      <c r="U95" s="100"/>
      <c r="V95" s="29"/>
      <c r="W95" s="22">
        <f t="shared" si="1"/>
        <v>15170</v>
      </c>
    </row>
    <row r="96" spans="1:23" ht="25.5">
      <c r="A96" s="10">
        <v>91</v>
      </c>
      <c r="B96" s="86">
        <v>6</v>
      </c>
      <c r="C96" s="88" t="s">
        <v>208</v>
      </c>
      <c r="D96" s="24" t="s">
        <v>132</v>
      </c>
      <c r="E96" s="33"/>
      <c r="F96" s="33"/>
      <c r="G96" s="34"/>
      <c r="H96" s="31"/>
      <c r="I96" s="39"/>
      <c r="J96" s="94"/>
      <c r="K96" s="35"/>
      <c r="L96" s="16"/>
      <c r="M96" s="17"/>
      <c r="N96" s="93"/>
      <c r="O96" s="107"/>
      <c r="P96" s="27"/>
      <c r="Q96" s="27"/>
      <c r="R96" s="27"/>
      <c r="S96" s="112"/>
      <c r="T96" s="28"/>
      <c r="U96" s="100"/>
      <c r="V96" s="29"/>
      <c r="W96" s="22">
        <f t="shared" si="1"/>
        <v>0</v>
      </c>
    </row>
    <row r="97" spans="1:23" ht="15.75">
      <c r="A97" s="23">
        <v>92</v>
      </c>
      <c r="B97" s="86">
        <v>6</v>
      </c>
      <c r="C97" s="90" t="s">
        <v>209</v>
      </c>
      <c r="D97" s="31" t="s">
        <v>210</v>
      </c>
      <c r="E97" s="33">
        <v>336</v>
      </c>
      <c r="F97" s="33">
        <v>227000</v>
      </c>
      <c r="G97" s="34" t="s">
        <v>33</v>
      </c>
      <c r="H97" s="31"/>
      <c r="I97" s="39"/>
      <c r="J97" s="94"/>
      <c r="K97" s="35"/>
      <c r="L97" s="16"/>
      <c r="M97" s="17"/>
      <c r="N97" s="93"/>
      <c r="O97" s="107"/>
      <c r="P97" s="27">
        <v>0</v>
      </c>
      <c r="Q97" s="27">
        <v>0</v>
      </c>
      <c r="R97" s="27">
        <v>0</v>
      </c>
      <c r="S97" s="112">
        <v>0</v>
      </c>
      <c r="T97" s="28">
        <v>0</v>
      </c>
      <c r="U97" s="100">
        <v>0</v>
      </c>
      <c r="V97" s="29">
        <v>0</v>
      </c>
      <c r="W97" s="22">
        <f t="shared" si="1"/>
        <v>227000</v>
      </c>
    </row>
    <row r="98" spans="1:23" ht="15.75">
      <c r="A98" s="23">
        <v>93</v>
      </c>
      <c r="B98" s="86">
        <v>6</v>
      </c>
      <c r="C98" s="90" t="s">
        <v>211</v>
      </c>
      <c r="D98" s="31">
        <v>35</v>
      </c>
      <c r="E98" s="33">
        <v>2</v>
      </c>
      <c r="F98" s="33">
        <v>1980</v>
      </c>
      <c r="G98" s="34" t="s">
        <v>28</v>
      </c>
      <c r="H98" s="31" t="s">
        <v>212</v>
      </c>
      <c r="I98" s="30">
        <v>8</v>
      </c>
      <c r="J98" s="94">
        <v>9600</v>
      </c>
      <c r="K98" s="35" t="s">
        <v>55</v>
      </c>
      <c r="L98" s="16"/>
      <c r="M98" s="17"/>
      <c r="N98" s="93"/>
      <c r="O98" s="107"/>
      <c r="P98" s="27">
        <v>0</v>
      </c>
      <c r="Q98" s="27">
        <v>0</v>
      </c>
      <c r="R98" s="27">
        <v>0</v>
      </c>
      <c r="S98" s="112">
        <v>0</v>
      </c>
      <c r="T98" s="28">
        <v>0</v>
      </c>
      <c r="U98" s="100">
        <v>0</v>
      </c>
      <c r="V98" s="29">
        <v>0</v>
      </c>
      <c r="W98" s="22">
        <f t="shared" si="1"/>
        <v>11580</v>
      </c>
    </row>
    <row r="99" spans="1:23" ht="25.5">
      <c r="A99" s="10">
        <v>94</v>
      </c>
      <c r="B99" s="86">
        <v>6</v>
      </c>
      <c r="C99" s="88" t="s">
        <v>213</v>
      </c>
      <c r="D99" s="24" t="s">
        <v>132</v>
      </c>
      <c r="E99" s="33"/>
      <c r="F99" s="33"/>
      <c r="G99" s="34"/>
      <c r="H99" s="31"/>
      <c r="I99" s="32"/>
      <c r="J99" s="94"/>
      <c r="K99" s="35"/>
      <c r="L99" s="16"/>
      <c r="M99" s="17"/>
      <c r="N99" s="93"/>
      <c r="O99" s="107"/>
      <c r="P99" s="27"/>
      <c r="Q99" s="27"/>
      <c r="R99" s="27"/>
      <c r="S99" s="112"/>
      <c r="T99" s="28"/>
      <c r="U99" s="100"/>
      <c r="V99" s="29"/>
      <c r="W99" s="22">
        <f t="shared" si="1"/>
        <v>0</v>
      </c>
    </row>
    <row r="100" spans="1:23" ht="29.25" customHeight="1">
      <c r="A100" s="23">
        <v>95</v>
      </c>
      <c r="B100" s="86">
        <v>5</v>
      </c>
      <c r="C100" s="90" t="s">
        <v>214</v>
      </c>
      <c r="D100" s="31" t="s">
        <v>215</v>
      </c>
      <c r="E100" s="33">
        <v>205</v>
      </c>
      <c r="F100" s="33">
        <v>134400</v>
      </c>
      <c r="G100" s="34" t="s">
        <v>49</v>
      </c>
      <c r="H100" s="31"/>
      <c r="I100" s="39"/>
      <c r="J100" s="94"/>
      <c r="K100" s="35"/>
      <c r="L100" s="16">
        <v>8</v>
      </c>
      <c r="M100" s="17">
        <v>2660</v>
      </c>
      <c r="N100" s="93">
        <v>507700</v>
      </c>
      <c r="O100" s="107" t="s">
        <v>54</v>
      </c>
      <c r="P100" s="27">
        <v>0</v>
      </c>
      <c r="Q100" s="27">
        <v>0</v>
      </c>
      <c r="R100" s="27">
        <v>0</v>
      </c>
      <c r="S100" s="112">
        <v>0</v>
      </c>
      <c r="T100" s="28">
        <v>3600</v>
      </c>
      <c r="U100" s="100">
        <v>0</v>
      </c>
      <c r="V100" s="29">
        <v>0</v>
      </c>
      <c r="W100" s="22">
        <f t="shared" si="1"/>
        <v>645700</v>
      </c>
    </row>
    <row r="101" spans="1:23" ht="29.25" customHeight="1">
      <c r="A101" s="23">
        <v>96</v>
      </c>
      <c r="B101" s="86">
        <v>5</v>
      </c>
      <c r="C101" s="90" t="s">
        <v>216</v>
      </c>
      <c r="D101" s="31" t="s">
        <v>217</v>
      </c>
      <c r="E101" s="33">
        <v>127</v>
      </c>
      <c r="F101" s="33">
        <v>85500</v>
      </c>
      <c r="G101" s="34" t="s">
        <v>49</v>
      </c>
      <c r="H101" s="31"/>
      <c r="I101" s="39"/>
      <c r="J101" s="94"/>
      <c r="K101" s="35"/>
      <c r="L101" s="16"/>
      <c r="M101" s="17"/>
      <c r="N101" s="93"/>
      <c r="O101" s="107"/>
      <c r="P101" s="27">
        <v>0</v>
      </c>
      <c r="Q101" s="27">
        <v>0</v>
      </c>
      <c r="R101" s="27">
        <v>0</v>
      </c>
      <c r="S101" s="112">
        <v>0</v>
      </c>
      <c r="T101" s="28">
        <v>0</v>
      </c>
      <c r="U101" s="100">
        <v>0</v>
      </c>
      <c r="V101" s="29">
        <v>0</v>
      </c>
      <c r="W101" s="22">
        <f t="shared" si="1"/>
        <v>85500</v>
      </c>
    </row>
    <row r="102" spans="1:23" ht="25.5">
      <c r="A102" s="10">
        <v>97</v>
      </c>
      <c r="B102" s="86">
        <v>5</v>
      </c>
      <c r="C102" s="90" t="s">
        <v>218</v>
      </c>
      <c r="D102" s="31" t="s">
        <v>219</v>
      </c>
      <c r="E102" s="33">
        <v>645</v>
      </c>
      <c r="F102" s="33">
        <v>556240</v>
      </c>
      <c r="G102" s="34" t="s">
        <v>27</v>
      </c>
      <c r="H102" s="31" t="s">
        <v>220</v>
      </c>
      <c r="I102" s="39">
        <v>84</v>
      </c>
      <c r="J102" s="94">
        <v>19610</v>
      </c>
      <c r="K102" s="35" t="s">
        <v>55</v>
      </c>
      <c r="L102" s="16">
        <v>1</v>
      </c>
      <c r="M102" s="17">
        <f>350.8+46.3</f>
        <v>397.1</v>
      </c>
      <c r="N102" s="93">
        <f>57100+14300</f>
        <v>71400</v>
      </c>
      <c r="O102" s="107" t="s">
        <v>65</v>
      </c>
      <c r="P102" s="27">
        <v>4300</v>
      </c>
      <c r="Q102" s="27">
        <v>4000</v>
      </c>
      <c r="R102" s="27">
        <v>2300</v>
      </c>
      <c r="S102" s="112">
        <v>0</v>
      </c>
      <c r="T102" s="28">
        <v>0</v>
      </c>
      <c r="U102" s="100">
        <v>0</v>
      </c>
      <c r="V102" s="29">
        <v>0</v>
      </c>
      <c r="W102" s="22">
        <f t="shared" si="1"/>
        <v>657850</v>
      </c>
    </row>
    <row r="103" spans="1:23" ht="15.75">
      <c r="A103" s="23">
        <v>98</v>
      </c>
      <c r="B103" s="86">
        <v>5</v>
      </c>
      <c r="C103" s="88" t="s">
        <v>221</v>
      </c>
      <c r="D103" s="31" t="s">
        <v>222</v>
      </c>
      <c r="E103" s="33">
        <v>342</v>
      </c>
      <c r="F103" s="33">
        <v>200800</v>
      </c>
      <c r="G103" s="34" t="s">
        <v>65</v>
      </c>
      <c r="H103" s="31"/>
      <c r="I103" s="39"/>
      <c r="J103" s="94"/>
      <c r="K103" s="35"/>
      <c r="L103" s="16"/>
      <c r="M103" s="17"/>
      <c r="N103" s="93"/>
      <c r="O103" s="107"/>
      <c r="P103" s="27"/>
      <c r="Q103" s="27"/>
      <c r="R103" s="27"/>
      <c r="S103" s="112"/>
      <c r="T103" s="28"/>
      <c r="U103" s="100"/>
      <c r="V103" s="29"/>
      <c r="W103" s="22">
        <f t="shared" si="1"/>
        <v>200800</v>
      </c>
    </row>
    <row r="104" spans="1:23" ht="25.5">
      <c r="A104" s="23">
        <v>99</v>
      </c>
      <c r="B104" s="86">
        <v>5</v>
      </c>
      <c r="C104" s="88" t="s">
        <v>223</v>
      </c>
      <c r="D104" s="24" t="s">
        <v>132</v>
      </c>
      <c r="E104" s="33"/>
      <c r="F104" s="33"/>
      <c r="G104" s="34"/>
      <c r="H104" s="31"/>
      <c r="I104" s="39"/>
      <c r="J104" s="94"/>
      <c r="K104" s="35"/>
      <c r="L104" s="16"/>
      <c r="M104" s="17"/>
      <c r="N104" s="93"/>
      <c r="O104" s="107"/>
      <c r="P104" s="27"/>
      <c r="Q104" s="27"/>
      <c r="R104" s="27"/>
      <c r="S104" s="112"/>
      <c r="T104" s="28"/>
      <c r="U104" s="100"/>
      <c r="V104" s="29"/>
      <c r="W104" s="22">
        <f t="shared" si="1"/>
        <v>0</v>
      </c>
    </row>
    <row r="105" spans="1:23" ht="15.75">
      <c r="A105" s="10">
        <v>100</v>
      </c>
      <c r="B105" s="86" t="s">
        <v>90</v>
      </c>
      <c r="C105" s="90" t="s">
        <v>224</v>
      </c>
      <c r="D105" s="31"/>
      <c r="E105" s="32"/>
      <c r="F105" s="33"/>
      <c r="G105" s="34"/>
      <c r="H105" s="31">
        <v>147</v>
      </c>
      <c r="I105" s="32">
        <v>10</v>
      </c>
      <c r="J105" s="94">
        <v>2330</v>
      </c>
      <c r="K105" s="35" t="s">
        <v>55</v>
      </c>
      <c r="L105" s="16">
        <v>5</v>
      </c>
      <c r="M105" s="17">
        <v>4620</v>
      </c>
      <c r="N105" s="93">
        <v>829140</v>
      </c>
      <c r="O105" s="107" t="s">
        <v>41</v>
      </c>
      <c r="P105" s="27">
        <v>5800</v>
      </c>
      <c r="Q105" s="27">
        <v>0</v>
      </c>
      <c r="R105" s="27">
        <v>39710</v>
      </c>
      <c r="S105" s="112">
        <v>10400</v>
      </c>
      <c r="T105" s="28">
        <v>51870</v>
      </c>
      <c r="U105" s="103"/>
      <c r="V105" s="26"/>
      <c r="W105" s="22">
        <f t="shared" si="1"/>
        <v>939250</v>
      </c>
    </row>
    <row r="106" spans="1:23" ht="15.75">
      <c r="A106" s="23">
        <v>101</v>
      </c>
      <c r="B106" s="86">
        <v>8</v>
      </c>
      <c r="C106" s="90" t="s">
        <v>225</v>
      </c>
      <c r="D106" s="31" t="s">
        <v>226</v>
      </c>
      <c r="E106" s="32">
        <v>55</v>
      </c>
      <c r="F106" s="33">
        <v>40950</v>
      </c>
      <c r="G106" s="34" t="s">
        <v>28</v>
      </c>
      <c r="H106" s="31"/>
      <c r="I106" s="32"/>
      <c r="J106" s="94"/>
      <c r="K106" s="35"/>
      <c r="L106" s="16"/>
      <c r="M106" s="17"/>
      <c r="N106" s="93"/>
      <c r="O106" s="107"/>
      <c r="P106" s="27">
        <v>0</v>
      </c>
      <c r="Q106" s="27">
        <v>0</v>
      </c>
      <c r="R106" s="27">
        <v>0</v>
      </c>
      <c r="S106" s="112">
        <v>0</v>
      </c>
      <c r="T106" s="28">
        <v>0</v>
      </c>
      <c r="U106" s="103">
        <v>78100</v>
      </c>
      <c r="V106" s="26" t="s">
        <v>49</v>
      </c>
      <c r="W106" s="22">
        <f t="shared" si="1"/>
        <v>119050</v>
      </c>
    </row>
    <row r="107" spans="1:23" ht="15.75">
      <c r="A107" s="23">
        <v>102</v>
      </c>
      <c r="B107" s="86" t="s">
        <v>227</v>
      </c>
      <c r="C107" s="90" t="s">
        <v>228</v>
      </c>
      <c r="D107" s="31" t="s">
        <v>152</v>
      </c>
      <c r="E107" s="33">
        <v>64</v>
      </c>
      <c r="F107" s="33">
        <v>54740</v>
      </c>
      <c r="G107" s="34" t="s">
        <v>28</v>
      </c>
      <c r="H107" s="31"/>
      <c r="I107" s="39"/>
      <c r="J107" s="94"/>
      <c r="K107" s="35"/>
      <c r="L107" s="16"/>
      <c r="M107" s="17"/>
      <c r="N107" s="93"/>
      <c r="O107" s="107"/>
      <c r="P107" s="27">
        <v>0</v>
      </c>
      <c r="Q107" s="27">
        <v>0</v>
      </c>
      <c r="R107" s="27">
        <v>0</v>
      </c>
      <c r="S107" s="112">
        <v>0</v>
      </c>
      <c r="T107" s="28">
        <v>0</v>
      </c>
      <c r="U107" s="100">
        <v>142900</v>
      </c>
      <c r="V107" s="29" t="s">
        <v>49</v>
      </c>
      <c r="W107" s="22">
        <f t="shared" si="1"/>
        <v>197640</v>
      </c>
    </row>
    <row r="108" spans="1:23" ht="15.75">
      <c r="A108" s="10">
        <v>103</v>
      </c>
      <c r="B108" s="86">
        <v>8</v>
      </c>
      <c r="C108" s="90" t="s">
        <v>229</v>
      </c>
      <c r="D108" s="31" t="s">
        <v>230</v>
      </c>
      <c r="E108" s="32">
        <v>46.4</v>
      </c>
      <c r="F108" s="33">
        <v>39680</v>
      </c>
      <c r="G108" s="34" t="s">
        <v>28</v>
      </c>
      <c r="H108" s="31"/>
      <c r="I108" s="32"/>
      <c r="J108" s="94"/>
      <c r="K108" s="35"/>
      <c r="L108" s="16"/>
      <c r="M108" s="17"/>
      <c r="N108" s="93"/>
      <c r="O108" s="107"/>
      <c r="P108" s="27">
        <v>0</v>
      </c>
      <c r="Q108" s="27">
        <v>0</v>
      </c>
      <c r="R108" s="27">
        <v>0</v>
      </c>
      <c r="S108" s="112">
        <v>0</v>
      </c>
      <c r="T108" s="28">
        <v>0</v>
      </c>
      <c r="U108" s="103">
        <v>95800</v>
      </c>
      <c r="V108" s="26" t="s">
        <v>49</v>
      </c>
      <c r="W108" s="22">
        <f t="shared" si="1"/>
        <v>135480</v>
      </c>
    </row>
    <row r="109" spans="1:23" ht="15.75">
      <c r="A109" s="23">
        <v>104</v>
      </c>
      <c r="B109" s="86">
        <v>8</v>
      </c>
      <c r="C109" s="90" t="s">
        <v>231</v>
      </c>
      <c r="D109" s="31" t="s">
        <v>232</v>
      </c>
      <c r="E109" s="32">
        <v>44</v>
      </c>
      <c r="F109" s="33">
        <v>37310</v>
      </c>
      <c r="G109" s="34" t="s">
        <v>28</v>
      </c>
      <c r="H109" s="31" t="s">
        <v>233</v>
      </c>
      <c r="I109" s="32">
        <v>15</v>
      </c>
      <c r="J109" s="94">
        <v>18000</v>
      </c>
      <c r="K109" s="35" t="s">
        <v>55</v>
      </c>
      <c r="L109" s="16"/>
      <c r="M109" s="17"/>
      <c r="N109" s="93"/>
      <c r="O109" s="107"/>
      <c r="P109" s="27">
        <v>0</v>
      </c>
      <c r="Q109" s="27">
        <v>0</v>
      </c>
      <c r="R109" s="27">
        <v>0</v>
      </c>
      <c r="S109" s="112">
        <v>0</v>
      </c>
      <c r="T109" s="28">
        <v>0</v>
      </c>
      <c r="U109" s="103">
        <v>145400</v>
      </c>
      <c r="V109" s="26" t="s">
        <v>49</v>
      </c>
      <c r="W109" s="22">
        <f t="shared" si="1"/>
        <v>200710</v>
      </c>
    </row>
    <row r="110" spans="1:23" ht="15.75">
      <c r="A110" s="23">
        <v>105</v>
      </c>
      <c r="B110" s="86">
        <v>8</v>
      </c>
      <c r="C110" s="90" t="s">
        <v>234</v>
      </c>
      <c r="D110" s="31" t="s">
        <v>235</v>
      </c>
      <c r="E110" s="32">
        <v>72</v>
      </c>
      <c r="F110" s="33">
        <v>61580</v>
      </c>
      <c r="G110" s="34" t="s">
        <v>28</v>
      </c>
      <c r="H110" s="31">
        <v>0</v>
      </c>
      <c r="I110" s="32">
        <v>0</v>
      </c>
      <c r="J110" s="94">
        <v>0</v>
      </c>
      <c r="K110" s="35">
        <v>0</v>
      </c>
      <c r="L110" s="16">
        <v>5</v>
      </c>
      <c r="M110" s="17">
        <f>3023.5+227.8</f>
        <v>3251.3</v>
      </c>
      <c r="N110" s="93">
        <f>396700+98800</f>
        <v>495500</v>
      </c>
      <c r="O110" s="107" t="s">
        <v>27</v>
      </c>
      <c r="P110" s="27">
        <v>0</v>
      </c>
      <c r="Q110" s="27">
        <v>11000</v>
      </c>
      <c r="R110" s="27">
        <v>8000</v>
      </c>
      <c r="S110" s="112">
        <v>3700</v>
      </c>
      <c r="T110" s="28">
        <v>25980</v>
      </c>
      <c r="U110" s="103">
        <v>283000</v>
      </c>
      <c r="V110" s="26" t="s">
        <v>33</v>
      </c>
      <c r="W110" s="22">
        <f t="shared" si="1"/>
        <v>888760</v>
      </c>
    </row>
    <row r="111" spans="1:23" ht="15.75">
      <c r="A111" s="10">
        <v>106</v>
      </c>
      <c r="B111" s="86">
        <v>8</v>
      </c>
      <c r="C111" s="90" t="s">
        <v>236</v>
      </c>
      <c r="D111" s="31">
        <v>3</v>
      </c>
      <c r="E111" s="32">
        <v>37</v>
      </c>
      <c r="F111" s="33">
        <v>31700</v>
      </c>
      <c r="G111" s="34" t="s">
        <v>28</v>
      </c>
      <c r="H111" s="31"/>
      <c r="I111" s="32"/>
      <c r="J111" s="94"/>
      <c r="K111" s="35"/>
      <c r="L111" s="16"/>
      <c r="M111" s="17"/>
      <c r="N111" s="93"/>
      <c r="O111" s="107"/>
      <c r="P111" s="27">
        <v>0</v>
      </c>
      <c r="Q111" s="27">
        <v>0</v>
      </c>
      <c r="R111" s="27">
        <v>0</v>
      </c>
      <c r="S111" s="112">
        <v>0</v>
      </c>
      <c r="T111" s="28">
        <v>0</v>
      </c>
      <c r="U111" s="103">
        <v>75900</v>
      </c>
      <c r="V111" s="26" t="s">
        <v>33</v>
      </c>
      <c r="W111" s="22">
        <f t="shared" si="1"/>
        <v>107600</v>
      </c>
    </row>
    <row r="112" spans="1:23" ht="15.75">
      <c r="A112" s="23">
        <v>107</v>
      </c>
      <c r="B112" s="86">
        <v>8</v>
      </c>
      <c r="C112" s="90" t="s">
        <v>237</v>
      </c>
      <c r="D112" s="31">
        <v>15</v>
      </c>
      <c r="E112" s="32">
        <v>46.5</v>
      </c>
      <c r="F112" s="33">
        <v>39800</v>
      </c>
      <c r="G112" s="34" t="s">
        <v>28</v>
      </c>
      <c r="H112" s="31"/>
      <c r="I112" s="32"/>
      <c r="J112" s="94"/>
      <c r="K112" s="35"/>
      <c r="L112" s="16"/>
      <c r="M112" s="17"/>
      <c r="N112" s="93"/>
      <c r="O112" s="107"/>
      <c r="P112" s="27">
        <v>0</v>
      </c>
      <c r="Q112" s="27">
        <v>0</v>
      </c>
      <c r="R112" s="27">
        <v>0</v>
      </c>
      <c r="S112" s="112">
        <v>0</v>
      </c>
      <c r="T112" s="28">
        <v>0</v>
      </c>
      <c r="U112" s="103">
        <v>89100</v>
      </c>
      <c r="V112" s="26" t="s">
        <v>49</v>
      </c>
      <c r="W112" s="22">
        <f t="shared" si="1"/>
        <v>128900</v>
      </c>
    </row>
    <row r="113" spans="1:23" ht="15.75">
      <c r="A113" s="23">
        <v>108</v>
      </c>
      <c r="B113" s="86">
        <v>8</v>
      </c>
      <c r="C113" s="90" t="s">
        <v>238</v>
      </c>
      <c r="D113" s="31" t="s">
        <v>239</v>
      </c>
      <c r="E113" s="32">
        <v>65</v>
      </c>
      <c r="F113" s="33">
        <v>18700</v>
      </c>
      <c r="G113" s="34" t="s">
        <v>33</v>
      </c>
      <c r="H113" s="31"/>
      <c r="I113" s="32"/>
      <c r="J113" s="94"/>
      <c r="K113" s="35"/>
      <c r="L113" s="16"/>
      <c r="M113" s="17"/>
      <c r="N113" s="93"/>
      <c r="O113" s="107"/>
      <c r="P113" s="27">
        <v>0</v>
      </c>
      <c r="Q113" s="27">
        <v>0</v>
      </c>
      <c r="R113" s="27">
        <v>0</v>
      </c>
      <c r="S113" s="112">
        <v>0</v>
      </c>
      <c r="T113" s="28">
        <v>0</v>
      </c>
      <c r="U113" s="103">
        <v>75600</v>
      </c>
      <c r="V113" s="26" t="s">
        <v>33</v>
      </c>
      <c r="W113" s="22">
        <f t="shared" si="1"/>
        <v>94300</v>
      </c>
    </row>
    <row r="114" spans="1:23" ht="15.75">
      <c r="A114" s="10">
        <v>109</v>
      </c>
      <c r="B114" s="86">
        <v>8</v>
      </c>
      <c r="C114" s="90" t="s">
        <v>240</v>
      </c>
      <c r="D114" s="31" t="s">
        <v>239</v>
      </c>
      <c r="E114" s="32">
        <v>25</v>
      </c>
      <c r="F114" s="33">
        <v>7300</v>
      </c>
      <c r="G114" s="34" t="s">
        <v>33</v>
      </c>
      <c r="H114" s="31"/>
      <c r="I114" s="32"/>
      <c r="J114" s="94"/>
      <c r="K114" s="35"/>
      <c r="L114" s="16"/>
      <c r="M114" s="17"/>
      <c r="N114" s="93"/>
      <c r="O114" s="107"/>
      <c r="P114" s="27">
        <v>0</v>
      </c>
      <c r="Q114" s="27">
        <v>0</v>
      </c>
      <c r="R114" s="27">
        <v>0</v>
      </c>
      <c r="S114" s="112">
        <v>0</v>
      </c>
      <c r="T114" s="28">
        <v>0</v>
      </c>
      <c r="U114" s="103">
        <v>89800</v>
      </c>
      <c r="V114" s="26" t="s">
        <v>33</v>
      </c>
      <c r="W114" s="22">
        <f t="shared" si="1"/>
        <v>97100</v>
      </c>
    </row>
    <row r="115" spans="1:23" ht="15.75">
      <c r="A115" s="23">
        <v>110</v>
      </c>
      <c r="B115" s="86">
        <v>8</v>
      </c>
      <c r="C115" s="90" t="s">
        <v>241</v>
      </c>
      <c r="D115" s="31" t="s">
        <v>242</v>
      </c>
      <c r="E115" s="32">
        <v>10</v>
      </c>
      <c r="F115" s="33">
        <v>9600</v>
      </c>
      <c r="G115" s="34" t="s">
        <v>28</v>
      </c>
      <c r="H115" s="31"/>
      <c r="I115" s="32"/>
      <c r="J115" s="94"/>
      <c r="K115" s="35"/>
      <c r="L115" s="16"/>
      <c r="M115" s="17"/>
      <c r="N115" s="93"/>
      <c r="O115" s="107"/>
      <c r="P115" s="27">
        <v>0</v>
      </c>
      <c r="Q115" s="27">
        <v>0</v>
      </c>
      <c r="R115" s="27">
        <v>0</v>
      </c>
      <c r="S115" s="112">
        <v>0</v>
      </c>
      <c r="T115" s="28">
        <v>0</v>
      </c>
      <c r="U115" s="103">
        <v>114600</v>
      </c>
      <c r="V115" s="26" t="s">
        <v>49</v>
      </c>
      <c r="W115" s="22">
        <f t="shared" si="1"/>
        <v>124200</v>
      </c>
    </row>
    <row r="116" spans="1:23" ht="15.75">
      <c r="A116" s="23">
        <v>111</v>
      </c>
      <c r="B116" s="86">
        <v>8</v>
      </c>
      <c r="C116" s="90" t="s">
        <v>243</v>
      </c>
      <c r="D116" s="31" t="s">
        <v>244</v>
      </c>
      <c r="E116" s="32">
        <v>500</v>
      </c>
      <c r="F116" s="33">
        <v>400140</v>
      </c>
      <c r="G116" s="34" t="s">
        <v>245</v>
      </c>
      <c r="H116" s="31"/>
      <c r="I116" s="32"/>
      <c r="J116" s="94"/>
      <c r="K116" s="35"/>
      <c r="L116" s="16"/>
      <c r="M116" s="17"/>
      <c r="N116" s="93"/>
      <c r="O116" s="107"/>
      <c r="P116" s="27">
        <v>0</v>
      </c>
      <c r="Q116" s="27">
        <v>0</v>
      </c>
      <c r="R116" s="27">
        <v>0</v>
      </c>
      <c r="S116" s="112">
        <v>0</v>
      </c>
      <c r="T116" s="28">
        <v>0</v>
      </c>
      <c r="U116" s="103">
        <v>0</v>
      </c>
      <c r="V116" s="26">
        <v>0</v>
      </c>
      <c r="W116" s="22">
        <f t="shared" si="1"/>
        <v>400140</v>
      </c>
    </row>
    <row r="117" spans="1:23" ht="15.75">
      <c r="A117" s="10">
        <v>112</v>
      </c>
      <c r="B117" s="86">
        <v>8</v>
      </c>
      <c r="C117" s="90" t="s">
        <v>246</v>
      </c>
      <c r="D117" s="31" t="s">
        <v>247</v>
      </c>
      <c r="E117" s="32">
        <v>10</v>
      </c>
      <c r="F117" s="33">
        <v>9600</v>
      </c>
      <c r="G117" s="34" t="s">
        <v>28</v>
      </c>
      <c r="H117" s="31"/>
      <c r="I117" s="32"/>
      <c r="J117" s="94"/>
      <c r="K117" s="35"/>
      <c r="L117" s="16"/>
      <c r="M117" s="17"/>
      <c r="N117" s="93"/>
      <c r="O117" s="107"/>
      <c r="P117" s="27">
        <v>0</v>
      </c>
      <c r="Q117" s="27">
        <v>0</v>
      </c>
      <c r="R117" s="27">
        <v>0</v>
      </c>
      <c r="S117" s="112">
        <v>0</v>
      </c>
      <c r="T117" s="28">
        <v>0</v>
      </c>
      <c r="U117" s="103">
        <v>127000</v>
      </c>
      <c r="V117" s="26" t="s">
        <v>49</v>
      </c>
      <c r="W117" s="22">
        <f t="shared" si="1"/>
        <v>136600</v>
      </c>
    </row>
    <row r="118" spans="1:23" ht="25.5">
      <c r="A118" s="23">
        <v>113</v>
      </c>
      <c r="B118" s="86">
        <v>6</v>
      </c>
      <c r="C118" s="90" t="s">
        <v>248</v>
      </c>
      <c r="D118" s="31" t="s">
        <v>249</v>
      </c>
      <c r="E118" s="33">
        <v>144</v>
      </c>
      <c r="F118" s="33">
        <v>114600</v>
      </c>
      <c r="G118" s="34" t="s">
        <v>36</v>
      </c>
      <c r="H118" s="31" t="s">
        <v>343</v>
      </c>
      <c r="I118" s="30">
        <v>4</v>
      </c>
      <c r="J118" s="94">
        <v>4800</v>
      </c>
      <c r="K118" s="35" t="s">
        <v>55</v>
      </c>
      <c r="L118" s="16"/>
      <c r="M118" s="17"/>
      <c r="N118" s="93"/>
      <c r="O118" s="107"/>
      <c r="P118" s="27">
        <v>0</v>
      </c>
      <c r="Q118" s="27">
        <v>0</v>
      </c>
      <c r="R118" s="27">
        <v>0</v>
      </c>
      <c r="S118" s="112">
        <v>0</v>
      </c>
      <c r="T118" s="28">
        <v>0</v>
      </c>
      <c r="U118" s="100">
        <v>0</v>
      </c>
      <c r="V118" s="29">
        <v>0</v>
      </c>
      <c r="W118" s="22">
        <f t="shared" si="1"/>
        <v>119400</v>
      </c>
    </row>
    <row r="119" spans="1:23" ht="15.75">
      <c r="A119" s="23">
        <v>114</v>
      </c>
      <c r="B119" s="86">
        <v>23</v>
      </c>
      <c r="C119" s="91" t="s">
        <v>250</v>
      </c>
      <c r="D119" s="31"/>
      <c r="E119" s="33"/>
      <c r="F119" s="33"/>
      <c r="G119" s="34"/>
      <c r="H119" s="31">
        <v>102</v>
      </c>
      <c r="I119" s="39">
        <v>23</v>
      </c>
      <c r="J119" s="94">
        <v>5370</v>
      </c>
      <c r="K119" s="35" t="s">
        <v>27</v>
      </c>
      <c r="L119" s="16">
        <v>0</v>
      </c>
      <c r="M119" s="17">
        <v>0</v>
      </c>
      <c r="N119" s="93">
        <v>0</v>
      </c>
      <c r="O119" s="107">
        <v>0</v>
      </c>
      <c r="P119" s="27">
        <v>0</v>
      </c>
      <c r="Q119" s="27">
        <v>0</v>
      </c>
      <c r="R119" s="27">
        <v>0</v>
      </c>
      <c r="S119" s="112">
        <v>0</v>
      </c>
      <c r="T119" s="28">
        <v>0</v>
      </c>
      <c r="U119" s="100"/>
      <c r="V119" s="29"/>
      <c r="W119" s="22">
        <f t="shared" si="1"/>
        <v>5370</v>
      </c>
    </row>
    <row r="120" spans="1:23" ht="15.75">
      <c r="A120" s="10">
        <v>115</v>
      </c>
      <c r="B120" s="86">
        <v>23</v>
      </c>
      <c r="C120" s="91" t="s">
        <v>251</v>
      </c>
      <c r="D120" s="31">
        <v>105</v>
      </c>
      <c r="E120" s="33">
        <v>35</v>
      </c>
      <c r="F120" s="33">
        <v>26600</v>
      </c>
      <c r="G120" s="34" t="s">
        <v>36</v>
      </c>
      <c r="H120" s="31"/>
      <c r="I120" s="39"/>
      <c r="J120" s="94"/>
      <c r="K120" s="35"/>
      <c r="L120" s="16"/>
      <c r="M120" s="17"/>
      <c r="N120" s="93"/>
      <c r="O120" s="107"/>
      <c r="P120" s="27">
        <v>0</v>
      </c>
      <c r="Q120" s="27">
        <v>0</v>
      </c>
      <c r="R120" s="27">
        <v>0</v>
      </c>
      <c r="S120" s="112">
        <v>0</v>
      </c>
      <c r="T120" s="28">
        <v>0</v>
      </c>
      <c r="U120" s="100">
        <v>0</v>
      </c>
      <c r="V120" s="29">
        <v>0</v>
      </c>
      <c r="W120" s="22">
        <f t="shared" si="1"/>
        <v>26600</v>
      </c>
    </row>
    <row r="121" spans="1:23" ht="15.75">
      <c r="A121" s="23">
        <v>116</v>
      </c>
      <c r="B121" s="86">
        <v>23</v>
      </c>
      <c r="C121" s="91" t="s">
        <v>252</v>
      </c>
      <c r="D121" s="31" t="s">
        <v>253</v>
      </c>
      <c r="E121" s="33">
        <v>58</v>
      </c>
      <c r="F121" s="33">
        <v>28600</v>
      </c>
      <c r="G121" s="34" t="s">
        <v>36</v>
      </c>
      <c r="H121" s="31" t="s">
        <v>254</v>
      </c>
      <c r="I121" s="39">
        <v>26.5</v>
      </c>
      <c r="J121" s="94">
        <v>6190</v>
      </c>
      <c r="K121" s="35" t="s">
        <v>27</v>
      </c>
      <c r="L121" s="16">
        <v>4</v>
      </c>
      <c r="M121" s="17">
        <f>2683.7+204.9+856.5+118.8</f>
        <v>3863.9</v>
      </c>
      <c r="N121" s="93">
        <f>356150+82720+112000+51300</f>
        <v>602170</v>
      </c>
      <c r="O121" s="107" t="s">
        <v>255</v>
      </c>
      <c r="P121" s="27">
        <f>8700+4400</f>
        <v>13100</v>
      </c>
      <c r="Q121" s="27">
        <f>26850+4300</f>
        <v>31150</v>
      </c>
      <c r="R121" s="27">
        <f>39900+5100</f>
        <v>45000</v>
      </c>
      <c r="S121" s="112">
        <f>5100+4100</f>
        <v>9200</v>
      </c>
      <c r="T121" s="28">
        <f>46920+16100</f>
        <v>63020</v>
      </c>
      <c r="U121" s="100">
        <v>0</v>
      </c>
      <c r="V121" s="29">
        <v>0</v>
      </c>
      <c r="W121" s="22">
        <f t="shared" si="1"/>
        <v>798430</v>
      </c>
    </row>
    <row r="122" spans="1:23" ht="15.75">
      <c r="A122" s="23">
        <v>117</v>
      </c>
      <c r="B122" s="86">
        <v>23</v>
      </c>
      <c r="C122" s="87" t="s">
        <v>256</v>
      </c>
      <c r="D122" s="31" t="s">
        <v>339</v>
      </c>
      <c r="E122" s="33"/>
      <c r="F122" s="33"/>
      <c r="G122" s="34"/>
      <c r="H122" s="31"/>
      <c r="I122" s="39"/>
      <c r="J122" s="94"/>
      <c r="K122" s="35"/>
      <c r="L122" s="16"/>
      <c r="M122" s="17"/>
      <c r="N122" s="93"/>
      <c r="O122" s="107"/>
      <c r="P122" s="27"/>
      <c r="Q122" s="27"/>
      <c r="R122" s="27"/>
      <c r="S122" s="112"/>
      <c r="T122" s="28"/>
      <c r="U122" s="100"/>
      <c r="V122" s="29"/>
      <c r="W122" s="22">
        <f t="shared" si="1"/>
        <v>0</v>
      </c>
    </row>
    <row r="123" spans="1:23" ht="15.75">
      <c r="A123" s="10">
        <v>118</v>
      </c>
      <c r="B123" s="86">
        <v>6</v>
      </c>
      <c r="C123" s="88" t="s">
        <v>257</v>
      </c>
      <c r="D123" s="31"/>
      <c r="E123" s="33"/>
      <c r="F123" s="33"/>
      <c r="G123" s="34"/>
      <c r="H123" s="31">
        <v>37</v>
      </c>
      <c r="I123" s="39">
        <v>15</v>
      </c>
      <c r="J123" s="94">
        <v>3500</v>
      </c>
      <c r="K123" s="35" t="s">
        <v>93</v>
      </c>
      <c r="L123" s="16"/>
      <c r="M123" s="17"/>
      <c r="N123" s="93"/>
      <c r="O123" s="107"/>
      <c r="P123" s="27"/>
      <c r="Q123" s="27"/>
      <c r="R123" s="27"/>
      <c r="S123" s="112"/>
      <c r="T123" s="28"/>
      <c r="U123" s="100"/>
      <c r="V123" s="29"/>
      <c r="W123" s="22">
        <f t="shared" si="1"/>
        <v>3500</v>
      </c>
    </row>
    <row r="124" spans="1:23" ht="15.75">
      <c r="A124" s="23">
        <v>119</v>
      </c>
      <c r="B124" s="86">
        <v>6</v>
      </c>
      <c r="C124" s="88" t="s">
        <v>258</v>
      </c>
      <c r="D124" s="31"/>
      <c r="E124" s="33"/>
      <c r="F124" s="33"/>
      <c r="G124" s="34"/>
      <c r="H124" s="31" t="s">
        <v>259</v>
      </c>
      <c r="I124" s="39">
        <v>15</v>
      </c>
      <c r="J124" s="94">
        <v>3500</v>
      </c>
      <c r="K124" s="35" t="s">
        <v>93</v>
      </c>
      <c r="L124" s="16"/>
      <c r="M124" s="17"/>
      <c r="N124" s="93"/>
      <c r="O124" s="107"/>
      <c r="P124" s="27"/>
      <c r="Q124" s="27"/>
      <c r="R124" s="27"/>
      <c r="S124" s="112"/>
      <c r="T124" s="28"/>
      <c r="U124" s="100"/>
      <c r="V124" s="29"/>
      <c r="W124" s="22">
        <f t="shared" si="1"/>
        <v>3500</v>
      </c>
    </row>
    <row r="125" spans="1:23" ht="15.75">
      <c r="A125" s="23">
        <v>120</v>
      </c>
      <c r="B125" s="86">
        <v>6</v>
      </c>
      <c r="C125" s="90" t="s">
        <v>260</v>
      </c>
      <c r="D125" s="31"/>
      <c r="E125" s="33"/>
      <c r="F125" s="33"/>
      <c r="G125" s="34"/>
      <c r="H125" s="31">
        <v>11</v>
      </c>
      <c r="I125" s="39">
        <v>10</v>
      </c>
      <c r="J125" s="94">
        <v>2330</v>
      </c>
      <c r="K125" s="35" t="s">
        <v>55</v>
      </c>
      <c r="L125" s="16">
        <v>1</v>
      </c>
      <c r="M125" s="17">
        <v>790</v>
      </c>
      <c r="N125" s="93">
        <v>162100</v>
      </c>
      <c r="O125" s="107" t="s">
        <v>33</v>
      </c>
      <c r="P125" s="27"/>
      <c r="Q125" s="27">
        <v>2700</v>
      </c>
      <c r="R125" s="27">
        <v>1700</v>
      </c>
      <c r="S125" s="112">
        <v>3600</v>
      </c>
      <c r="T125" s="28">
        <v>15100</v>
      </c>
      <c r="U125" s="100"/>
      <c r="V125" s="29"/>
      <c r="W125" s="22">
        <f t="shared" si="1"/>
        <v>187530</v>
      </c>
    </row>
    <row r="126" spans="1:23" ht="15.75">
      <c r="A126" s="10">
        <v>121</v>
      </c>
      <c r="B126" s="86">
        <v>5</v>
      </c>
      <c r="C126" s="90" t="s">
        <v>261</v>
      </c>
      <c r="D126" s="31" t="s">
        <v>262</v>
      </c>
      <c r="E126" s="33">
        <v>136</v>
      </c>
      <c r="F126" s="33">
        <v>96900</v>
      </c>
      <c r="G126" s="34" t="s">
        <v>49</v>
      </c>
      <c r="H126" s="31" t="s">
        <v>263</v>
      </c>
      <c r="I126" s="39">
        <v>60</v>
      </c>
      <c r="J126" s="94">
        <v>14000</v>
      </c>
      <c r="K126" s="35" t="s">
        <v>27</v>
      </c>
      <c r="L126" s="16"/>
      <c r="M126" s="17"/>
      <c r="N126" s="93"/>
      <c r="O126" s="107"/>
      <c r="P126" s="27">
        <v>0</v>
      </c>
      <c r="Q126" s="27">
        <v>0</v>
      </c>
      <c r="R126" s="27">
        <v>0</v>
      </c>
      <c r="S126" s="112">
        <v>0</v>
      </c>
      <c r="T126" s="28">
        <v>0</v>
      </c>
      <c r="U126" s="100">
        <v>0</v>
      </c>
      <c r="V126" s="29">
        <v>0</v>
      </c>
      <c r="W126" s="22">
        <f t="shared" si="1"/>
        <v>110900</v>
      </c>
    </row>
    <row r="127" spans="1:23" ht="15.75">
      <c r="A127" s="23">
        <v>122</v>
      </c>
      <c r="B127" s="86">
        <v>5</v>
      </c>
      <c r="C127" s="90" t="s">
        <v>264</v>
      </c>
      <c r="D127" s="31" t="s">
        <v>265</v>
      </c>
      <c r="E127" s="33">
        <v>318</v>
      </c>
      <c r="F127" s="33">
        <v>228000</v>
      </c>
      <c r="G127" s="34" t="s">
        <v>49</v>
      </c>
      <c r="H127" s="31"/>
      <c r="I127" s="39"/>
      <c r="J127" s="94"/>
      <c r="K127" s="35"/>
      <c r="L127" s="16"/>
      <c r="M127" s="17"/>
      <c r="N127" s="93"/>
      <c r="O127" s="107"/>
      <c r="P127" s="27">
        <v>0</v>
      </c>
      <c r="Q127" s="27">
        <v>0</v>
      </c>
      <c r="R127" s="27">
        <v>0</v>
      </c>
      <c r="S127" s="112">
        <v>0</v>
      </c>
      <c r="T127" s="28">
        <v>0</v>
      </c>
      <c r="U127" s="100">
        <v>0</v>
      </c>
      <c r="V127" s="29">
        <v>0</v>
      </c>
      <c r="W127" s="22">
        <f t="shared" si="1"/>
        <v>228000</v>
      </c>
    </row>
    <row r="128" spans="1:23" ht="15.75">
      <c r="A128" s="23">
        <v>123</v>
      </c>
      <c r="B128" s="86">
        <v>5</v>
      </c>
      <c r="C128" s="90" t="s">
        <v>266</v>
      </c>
      <c r="D128" s="31">
        <v>19</v>
      </c>
      <c r="E128" s="33">
        <v>63</v>
      </c>
      <c r="F128" s="33">
        <v>46700</v>
      </c>
      <c r="G128" s="34" t="s">
        <v>36</v>
      </c>
      <c r="H128" s="31"/>
      <c r="I128" s="39"/>
      <c r="J128" s="94"/>
      <c r="K128" s="35"/>
      <c r="L128" s="16">
        <v>2</v>
      </c>
      <c r="M128" s="17">
        <v>720</v>
      </c>
      <c r="N128" s="93">
        <v>154500</v>
      </c>
      <c r="O128" s="107" t="s">
        <v>36</v>
      </c>
      <c r="P128" s="27">
        <v>0</v>
      </c>
      <c r="Q128" s="27">
        <v>6880</v>
      </c>
      <c r="R128" s="27">
        <v>9020</v>
      </c>
      <c r="S128" s="112">
        <v>3300</v>
      </c>
      <c r="T128" s="28">
        <v>10280</v>
      </c>
      <c r="U128" s="100">
        <v>0</v>
      </c>
      <c r="V128" s="29">
        <v>0</v>
      </c>
      <c r="W128" s="22">
        <f t="shared" si="1"/>
        <v>230680</v>
      </c>
    </row>
    <row r="129" spans="1:23" ht="38.25">
      <c r="A129" s="10">
        <v>124</v>
      </c>
      <c r="B129" s="86">
        <v>5</v>
      </c>
      <c r="C129" s="90" t="s">
        <v>267</v>
      </c>
      <c r="D129" s="31" t="s">
        <v>268</v>
      </c>
      <c r="E129" s="33">
        <v>537</v>
      </c>
      <c r="F129" s="33">
        <v>385800</v>
      </c>
      <c r="G129" s="34" t="s">
        <v>130</v>
      </c>
      <c r="H129" s="31" t="s">
        <v>269</v>
      </c>
      <c r="I129" s="39">
        <v>272</v>
      </c>
      <c r="J129" s="94">
        <v>63480</v>
      </c>
      <c r="K129" s="35" t="s">
        <v>30</v>
      </c>
      <c r="L129" s="16">
        <v>1</v>
      </c>
      <c r="M129" s="17">
        <v>349</v>
      </c>
      <c r="N129" s="93">
        <v>72750</v>
      </c>
      <c r="O129" s="107" t="s">
        <v>49</v>
      </c>
      <c r="P129" s="27">
        <v>0</v>
      </c>
      <c r="Q129" s="27">
        <v>4600</v>
      </c>
      <c r="R129" s="27">
        <v>3710</v>
      </c>
      <c r="S129" s="112">
        <v>1200</v>
      </c>
      <c r="T129" s="28">
        <v>4300</v>
      </c>
      <c r="U129" s="100">
        <v>0</v>
      </c>
      <c r="V129" s="29">
        <v>0</v>
      </c>
      <c r="W129" s="22">
        <f t="shared" si="1"/>
        <v>535840</v>
      </c>
    </row>
    <row r="130" spans="1:23" ht="25.5">
      <c r="A130" s="23">
        <v>125</v>
      </c>
      <c r="B130" s="86">
        <v>5</v>
      </c>
      <c r="C130" s="90" t="s">
        <v>270</v>
      </c>
      <c r="D130" s="31" t="s">
        <v>271</v>
      </c>
      <c r="E130" s="33">
        <v>126</v>
      </c>
      <c r="F130" s="33">
        <v>87400</v>
      </c>
      <c r="G130" s="34" t="s">
        <v>272</v>
      </c>
      <c r="H130" s="31" t="s">
        <v>273</v>
      </c>
      <c r="I130" s="39">
        <v>55</v>
      </c>
      <c r="J130" s="94">
        <v>12840</v>
      </c>
      <c r="K130" s="35" t="s">
        <v>93</v>
      </c>
      <c r="L130" s="16"/>
      <c r="M130" s="17"/>
      <c r="N130" s="93"/>
      <c r="O130" s="107"/>
      <c r="P130" s="27">
        <v>0</v>
      </c>
      <c r="Q130" s="27">
        <v>0</v>
      </c>
      <c r="R130" s="27">
        <v>0</v>
      </c>
      <c r="S130" s="112">
        <v>0</v>
      </c>
      <c r="T130" s="28">
        <v>0</v>
      </c>
      <c r="U130" s="100">
        <v>0</v>
      </c>
      <c r="V130" s="29">
        <v>0</v>
      </c>
      <c r="W130" s="22">
        <f t="shared" si="1"/>
        <v>100240</v>
      </c>
    </row>
    <row r="131" spans="1:23" ht="38.25">
      <c r="A131" s="23">
        <v>126</v>
      </c>
      <c r="B131" s="86">
        <v>5</v>
      </c>
      <c r="C131" s="90" t="s">
        <v>274</v>
      </c>
      <c r="D131" s="31" t="s">
        <v>275</v>
      </c>
      <c r="E131" s="33">
        <v>213</v>
      </c>
      <c r="F131" s="33">
        <v>151650</v>
      </c>
      <c r="G131" s="34" t="s">
        <v>276</v>
      </c>
      <c r="H131" s="31">
        <v>172</v>
      </c>
      <c r="I131" s="39">
        <v>30</v>
      </c>
      <c r="J131" s="94">
        <v>7000</v>
      </c>
      <c r="K131" s="35" t="s">
        <v>27</v>
      </c>
      <c r="L131" s="16">
        <v>1</v>
      </c>
      <c r="M131" s="17">
        <f>758.8+90.2</f>
        <v>849</v>
      </c>
      <c r="N131" s="93">
        <f>112900+38800</f>
        <v>151700</v>
      </c>
      <c r="O131" s="107" t="s">
        <v>33</v>
      </c>
      <c r="P131" s="27">
        <v>2900</v>
      </c>
      <c r="Q131" s="27">
        <v>0</v>
      </c>
      <c r="R131" s="27">
        <v>4600</v>
      </c>
      <c r="S131" s="112">
        <v>330</v>
      </c>
      <c r="T131" s="28">
        <v>3170</v>
      </c>
      <c r="U131" s="100">
        <v>0</v>
      </c>
      <c r="V131" s="29">
        <v>0</v>
      </c>
      <c r="W131" s="22">
        <f t="shared" si="1"/>
        <v>321350</v>
      </c>
    </row>
    <row r="132" spans="1:23" ht="25.5">
      <c r="A132" s="10">
        <v>127</v>
      </c>
      <c r="B132" s="86">
        <v>5</v>
      </c>
      <c r="C132" s="90" t="s">
        <v>277</v>
      </c>
      <c r="D132" s="31" t="s">
        <v>278</v>
      </c>
      <c r="E132" s="33">
        <v>330</v>
      </c>
      <c r="F132" s="33">
        <v>222800</v>
      </c>
      <c r="G132" s="34" t="s">
        <v>279</v>
      </c>
      <c r="H132" s="31" t="s">
        <v>280</v>
      </c>
      <c r="I132" s="39">
        <v>48</v>
      </c>
      <c r="J132" s="94">
        <v>11200</v>
      </c>
      <c r="K132" s="35" t="s">
        <v>70</v>
      </c>
      <c r="L132" s="16"/>
      <c r="M132" s="17"/>
      <c r="N132" s="93"/>
      <c r="O132" s="107"/>
      <c r="P132" s="27">
        <v>0</v>
      </c>
      <c r="Q132" s="27">
        <v>0</v>
      </c>
      <c r="R132" s="27">
        <v>0</v>
      </c>
      <c r="S132" s="112">
        <v>0</v>
      </c>
      <c r="T132" s="28">
        <v>0</v>
      </c>
      <c r="U132" s="100">
        <v>0</v>
      </c>
      <c r="V132" s="29">
        <v>0</v>
      </c>
      <c r="W132" s="22">
        <f t="shared" si="1"/>
        <v>234000</v>
      </c>
    </row>
    <row r="133" spans="1:23" ht="38.25">
      <c r="A133" s="23">
        <v>128</v>
      </c>
      <c r="B133" s="86">
        <v>5</v>
      </c>
      <c r="C133" s="90" t="s">
        <v>281</v>
      </c>
      <c r="D133" s="31" t="s">
        <v>282</v>
      </c>
      <c r="E133" s="33">
        <v>204</v>
      </c>
      <c r="F133" s="33">
        <v>127170</v>
      </c>
      <c r="G133" s="34" t="s">
        <v>283</v>
      </c>
      <c r="H133" s="31">
        <v>179</v>
      </c>
      <c r="I133" s="39">
        <v>6</v>
      </c>
      <c r="J133" s="94">
        <v>1400</v>
      </c>
      <c r="K133" s="35" t="s">
        <v>55</v>
      </c>
      <c r="L133" s="16"/>
      <c r="M133" s="17"/>
      <c r="N133" s="93"/>
      <c r="O133" s="107"/>
      <c r="P133" s="27">
        <v>0</v>
      </c>
      <c r="Q133" s="27">
        <v>0</v>
      </c>
      <c r="R133" s="27">
        <v>0</v>
      </c>
      <c r="S133" s="112">
        <v>0</v>
      </c>
      <c r="T133" s="28">
        <v>0</v>
      </c>
      <c r="U133" s="100">
        <v>0</v>
      </c>
      <c r="V133" s="29">
        <v>0</v>
      </c>
      <c r="W133" s="22">
        <f t="shared" si="1"/>
        <v>128570</v>
      </c>
    </row>
    <row r="134" spans="1:23" ht="51">
      <c r="A134" s="23">
        <v>129</v>
      </c>
      <c r="B134" s="86">
        <v>5</v>
      </c>
      <c r="C134" s="90" t="s">
        <v>284</v>
      </c>
      <c r="D134" s="31" t="s">
        <v>285</v>
      </c>
      <c r="E134" s="33">
        <v>558</v>
      </c>
      <c r="F134" s="33">
        <v>382100</v>
      </c>
      <c r="G134" s="34" t="s">
        <v>286</v>
      </c>
      <c r="H134" s="31" t="s">
        <v>344</v>
      </c>
      <c r="I134" s="39">
        <v>138</v>
      </c>
      <c r="J134" s="94">
        <v>32210</v>
      </c>
      <c r="K134" s="35" t="s">
        <v>70</v>
      </c>
      <c r="L134" s="16"/>
      <c r="M134" s="17"/>
      <c r="N134" s="93"/>
      <c r="O134" s="107"/>
      <c r="P134" s="27">
        <v>0</v>
      </c>
      <c r="Q134" s="27">
        <v>0</v>
      </c>
      <c r="R134" s="27">
        <v>0</v>
      </c>
      <c r="S134" s="112">
        <v>0</v>
      </c>
      <c r="T134" s="28">
        <v>0</v>
      </c>
      <c r="U134" s="100">
        <v>0</v>
      </c>
      <c r="V134" s="29">
        <v>0</v>
      </c>
      <c r="W134" s="22">
        <f aca="true" t="shared" si="2" ref="W134:W159">F134+J134+N134+P134+Q134+R134+S134+T134+U134</f>
        <v>414310</v>
      </c>
    </row>
    <row r="135" spans="1:23" ht="31.5">
      <c r="A135" s="10">
        <v>130</v>
      </c>
      <c r="B135" s="86">
        <v>5</v>
      </c>
      <c r="C135" s="88" t="s">
        <v>287</v>
      </c>
      <c r="D135" s="31"/>
      <c r="E135" s="33"/>
      <c r="F135" s="33"/>
      <c r="G135" s="34"/>
      <c r="H135" s="31" t="s">
        <v>288</v>
      </c>
      <c r="I135" s="39">
        <v>1</v>
      </c>
      <c r="J135" s="94">
        <v>1200</v>
      </c>
      <c r="K135" s="35" t="s">
        <v>55</v>
      </c>
      <c r="L135" s="16"/>
      <c r="M135" s="17"/>
      <c r="N135" s="93"/>
      <c r="O135" s="107"/>
      <c r="P135" s="27"/>
      <c r="Q135" s="27"/>
      <c r="R135" s="27"/>
      <c r="S135" s="112"/>
      <c r="T135" s="28"/>
      <c r="U135" s="100"/>
      <c r="V135" s="29"/>
      <c r="W135" s="22">
        <f t="shared" si="2"/>
        <v>1200</v>
      </c>
    </row>
    <row r="136" spans="1:23" ht="15.75">
      <c r="A136" s="23">
        <v>131</v>
      </c>
      <c r="B136" s="86">
        <v>5</v>
      </c>
      <c r="C136" s="90" t="s">
        <v>289</v>
      </c>
      <c r="D136" s="31"/>
      <c r="E136" s="33"/>
      <c r="F136" s="33"/>
      <c r="G136" s="34"/>
      <c r="H136" s="31">
        <v>145</v>
      </c>
      <c r="I136" s="39">
        <v>10</v>
      </c>
      <c r="J136" s="94">
        <v>2330</v>
      </c>
      <c r="K136" s="35" t="s">
        <v>55</v>
      </c>
      <c r="L136" s="16">
        <v>0</v>
      </c>
      <c r="M136" s="17">
        <v>0</v>
      </c>
      <c r="N136" s="93">
        <v>0</v>
      </c>
      <c r="O136" s="107">
        <v>0</v>
      </c>
      <c r="P136" s="27"/>
      <c r="Q136" s="27"/>
      <c r="R136" s="27"/>
      <c r="S136" s="112"/>
      <c r="T136" s="28"/>
      <c r="U136" s="100"/>
      <c r="V136" s="29"/>
      <c r="W136" s="22">
        <f t="shared" si="2"/>
        <v>2330</v>
      </c>
    </row>
    <row r="137" spans="1:23" ht="31.5">
      <c r="A137" s="23">
        <v>132</v>
      </c>
      <c r="B137" s="86">
        <v>5</v>
      </c>
      <c r="C137" s="90" t="s">
        <v>290</v>
      </c>
      <c r="D137" s="24" t="s">
        <v>132</v>
      </c>
      <c r="E137" s="33"/>
      <c r="F137" s="33"/>
      <c r="G137" s="34"/>
      <c r="H137" s="31" t="s">
        <v>291</v>
      </c>
      <c r="I137" s="39">
        <v>29</v>
      </c>
      <c r="J137" s="94">
        <v>6770</v>
      </c>
      <c r="K137" s="35" t="s">
        <v>30</v>
      </c>
      <c r="L137" s="16"/>
      <c r="M137" s="17"/>
      <c r="N137" s="93"/>
      <c r="O137" s="107"/>
      <c r="P137" s="27">
        <v>0</v>
      </c>
      <c r="Q137" s="27">
        <v>0</v>
      </c>
      <c r="R137" s="27">
        <v>0</v>
      </c>
      <c r="S137" s="112">
        <v>0</v>
      </c>
      <c r="T137" s="28">
        <v>0</v>
      </c>
      <c r="U137" s="100"/>
      <c r="V137" s="29"/>
      <c r="W137" s="22">
        <f t="shared" si="2"/>
        <v>6770</v>
      </c>
    </row>
    <row r="138" spans="1:23" ht="31.5">
      <c r="A138" s="10">
        <v>133</v>
      </c>
      <c r="B138" s="86">
        <v>5</v>
      </c>
      <c r="C138" s="88" t="s">
        <v>292</v>
      </c>
      <c r="D138" s="31">
        <v>33</v>
      </c>
      <c r="E138" s="33">
        <v>5</v>
      </c>
      <c r="F138" s="33">
        <v>1100</v>
      </c>
      <c r="G138" s="34" t="s">
        <v>54</v>
      </c>
      <c r="H138" s="31" t="s">
        <v>293</v>
      </c>
      <c r="I138" s="39">
        <v>20</v>
      </c>
      <c r="J138" s="94">
        <v>16000</v>
      </c>
      <c r="K138" s="35" t="s">
        <v>50</v>
      </c>
      <c r="L138" s="16"/>
      <c r="M138" s="17"/>
      <c r="N138" s="93"/>
      <c r="O138" s="107"/>
      <c r="P138" s="27"/>
      <c r="Q138" s="27"/>
      <c r="R138" s="27"/>
      <c r="S138" s="112"/>
      <c r="T138" s="28"/>
      <c r="U138" s="100"/>
      <c r="V138" s="29"/>
      <c r="W138" s="22">
        <f t="shared" si="2"/>
        <v>17100</v>
      </c>
    </row>
    <row r="139" spans="1:23" ht="15.75">
      <c r="A139" s="23">
        <v>134</v>
      </c>
      <c r="B139" s="86">
        <v>6</v>
      </c>
      <c r="C139" s="90" t="s">
        <v>294</v>
      </c>
      <c r="D139" s="31">
        <v>0</v>
      </c>
      <c r="E139" s="33">
        <v>0</v>
      </c>
      <c r="F139" s="33">
        <v>0</v>
      </c>
      <c r="G139" s="34"/>
      <c r="H139" s="31"/>
      <c r="I139" s="39"/>
      <c r="J139" s="94"/>
      <c r="K139" s="35"/>
      <c r="L139" s="16"/>
      <c r="M139" s="17"/>
      <c r="N139" s="93"/>
      <c r="O139" s="107"/>
      <c r="P139" s="27"/>
      <c r="Q139" s="27"/>
      <c r="R139" s="27"/>
      <c r="S139" s="112"/>
      <c r="T139" s="28"/>
      <c r="U139" s="100">
        <v>161900</v>
      </c>
      <c r="V139" s="29" t="s">
        <v>54</v>
      </c>
      <c r="W139" s="22">
        <f t="shared" si="2"/>
        <v>161900</v>
      </c>
    </row>
    <row r="140" spans="1:23" ht="15.75">
      <c r="A140" s="23">
        <v>135</v>
      </c>
      <c r="B140" s="86">
        <v>6</v>
      </c>
      <c r="C140" s="90" t="s">
        <v>295</v>
      </c>
      <c r="D140" s="31" t="s">
        <v>296</v>
      </c>
      <c r="E140" s="33">
        <v>6</v>
      </c>
      <c r="F140" s="33">
        <v>1000</v>
      </c>
      <c r="G140" s="34" t="s">
        <v>27</v>
      </c>
      <c r="H140" s="31"/>
      <c r="I140" s="39"/>
      <c r="J140" s="94"/>
      <c r="K140" s="35"/>
      <c r="L140" s="16"/>
      <c r="M140" s="17"/>
      <c r="N140" s="93"/>
      <c r="O140" s="107"/>
      <c r="P140" s="27">
        <v>0</v>
      </c>
      <c r="Q140" s="27">
        <v>0</v>
      </c>
      <c r="R140" s="27">
        <v>0</v>
      </c>
      <c r="S140" s="112">
        <v>0</v>
      </c>
      <c r="T140" s="28">
        <v>0</v>
      </c>
      <c r="U140" s="100">
        <v>161900</v>
      </c>
      <c r="V140" s="29" t="s">
        <v>54</v>
      </c>
      <c r="W140" s="22">
        <f t="shared" si="2"/>
        <v>162900</v>
      </c>
    </row>
    <row r="141" spans="1:23" ht="15.75">
      <c r="A141" s="10">
        <v>136</v>
      </c>
      <c r="B141" s="86">
        <v>6</v>
      </c>
      <c r="C141" s="88" t="s">
        <v>297</v>
      </c>
      <c r="D141" s="31" t="s">
        <v>296</v>
      </c>
      <c r="E141" s="33">
        <v>10</v>
      </c>
      <c r="F141" s="33">
        <v>1800</v>
      </c>
      <c r="G141" s="34" t="s">
        <v>27</v>
      </c>
      <c r="H141" s="31"/>
      <c r="I141" s="39"/>
      <c r="J141" s="94"/>
      <c r="K141" s="35"/>
      <c r="L141" s="16"/>
      <c r="M141" s="17"/>
      <c r="N141" s="93"/>
      <c r="O141" s="107"/>
      <c r="P141" s="27"/>
      <c r="Q141" s="27"/>
      <c r="R141" s="27"/>
      <c r="S141" s="112"/>
      <c r="T141" s="28"/>
      <c r="U141" s="100">
        <v>161900</v>
      </c>
      <c r="V141" s="29" t="s">
        <v>54</v>
      </c>
      <c r="W141" s="22">
        <f t="shared" si="2"/>
        <v>163700</v>
      </c>
    </row>
    <row r="142" spans="1:23" ht="15.75">
      <c r="A142" s="23">
        <v>137</v>
      </c>
      <c r="B142" s="86">
        <v>6</v>
      </c>
      <c r="C142" s="90" t="s">
        <v>298</v>
      </c>
      <c r="D142" s="31" t="s">
        <v>296</v>
      </c>
      <c r="E142" s="33">
        <v>35</v>
      </c>
      <c r="F142" s="33">
        <v>5400</v>
      </c>
      <c r="G142" s="34" t="s">
        <v>54</v>
      </c>
      <c r="H142" s="31"/>
      <c r="I142" s="39"/>
      <c r="J142" s="94"/>
      <c r="K142" s="35"/>
      <c r="L142" s="16"/>
      <c r="M142" s="17"/>
      <c r="N142" s="93"/>
      <c r="O142" s="107"/>
      <c r="P142" s="27"/>
      <c r="Q142" s="27"/>
      <c r="R142" s="27"/>
      <c r="S142" s="112"/>
      <c r="T142" s="28"/>
      <c r="U142" s="100">
        <v>0</v>
      </c>
      <c r="V142" s="29">
        <v>0</v>
      </c>
      <c r="W142" s="22">
        <f t="shared" si="2"/>
        <v>5400</v>
      </c>
    </row>
    <row r="143" spans="1:23" ht="25.5">
      <c r="A143" s="23">
        <v>138</v>
      </c>
      <c r="B143" s="86">
        <v>6</v>
      </c>
      <c r="C143" s="90" t="s">
        <v>299</v>
      </c>
      <c r="D143" s="31" t="s">
        <v>300</v>
      </c>
      <c r="E143" s="33">
        <v>125</v>
      </c>
      <c r="F143" s="33">
        <v>27500</v>
      </c>
      <c r="G143" s="34" t="s">
        <v>61</v>
      </c>
      <c r="H143" s="31"/>
      <c r="I143" s="39"/>
      <c r="J143" s="94"/>
      <c r="K143" s="35"/>
      <c r="L143" s="16"/>
      <c r="M143" s="17"/>
      <c r="N143" s="93"/>
      <c r="O143" s="107"/>
      <c r="P143" s="27">
        <v>0</v>
      </c>
      <c r="Q143" s="27">
        <v>0</v>
      </c>
      <c r="R143" s="27">
        <v>0</v>
      </c>
      <c r="S143" s="112">
        <v>0</v>
      </c>
      <c r="T143" s="28">
        <v>0</v>
      </c>
      <c r="U143" s="100">
        <v>0</v>
      </c>
      <c r="V143" s="29">
        <v>0</v>
      </c>
      <c r="W143" s="22">
        <f t="shared" si="2"/>
        <v>27500</v>
      </c>
    </row>
    <row r="144" spans="1:23" ht="15.75">
      <c r="A144" s="10">
        <v>139</v>
      </c>
      <c r="B144" s="86">
        <v>6</v>
      </c>
      <c r="C144" s="90" t="s">
        <v>301</v>
      </c>
      <c r="D144" s="31" t="s">
        <v>302</v>
      </c>
      <c r="E144" s="33">
        <v>13.3</v>
      </c>
      <c r="F144" s="33">
        <v>11440</v>
      </c>
      <c r="G144" s="34" t="s">
        <v>28</v>
      </c>
      <c r="H144" s="31"/>
      <c r="I144" s="39"/>
      <c r="J144" s="94"/>
      <c r="K144" s="35"/>
      <c r="L144" s="16"/>
      <c r="M144" s="17"/>
      <c r="N144" s="93"/>
      <c r="O144" s="107"/>
      <c r="P144" s="27">
        <v>0</v>
      </c>
      <c r="Q144" s="27">
        <v>0</v>
      </c>
      <c r="R144" s="27">
        <v>0</v>
      </c>
      <c r="S144" s="112">
        <v>0</v>
      </c>
      <c r="T144" s="28">
        <v>0</v>
      </c>
      <c r="U144" s="100">
        <v>95200</v>
      </c>
      <c r="V144" s="29" t="s">
        <v>33</v>
      </c>
      <c r="W144" s="22">
        <f t="shared" si="2"/>
        <v>106640</v>
      </c>
    </row>
    <row r="145" spans="1:23" ht="15.75">
      <c r="A145" s="23">
        <v>140</v>
      </c>
      <c r="B145" s="86">
        <v>6</v>
      </c>
      <c r="C145" s="90" t="s">
        <v>303</v>
      </c>
      <c r="D145" s="31">
        <v>0</v>
      </c>
      <c r="E145" s="33">
        <v>0</v>
      </c>
      <c r="F145" s="33">
        <v>0</v>
      </c>
      <c r="G145" s="34"/>
      <c r="H145" s="31"/>
      <c r="I145" s="39"/>
      <c r="J145" s="94"/>
      <c r="K145" s="35"/>
      <c r="L145" s="16"/>
      <c r="M145" s="17"/>
      <c r="N145" s="93"/>
      <c r="O145" s="107"/>
      <c r="P145" s="27">
        <v>0</v>
      </c>
      <c r="Q145" s="27">
        <v>0</v>
      </c>
      <c r="R145" s="27">
        <v>0</v>
      </c>
      <c r="S145" s="112">
        <v>0</v>
      </c>
      <c r="T145" s="28">
        <v>0</v>
      </c>
      <c r="U145" s="100">
        <v>113800</v>
      </c>
      <c r="V145" s="29" t="s">
        <v>33</v>
      </c>
      <c r="W145" s="22">
        <f t="shared" si="2"/>
        <v>113800</v>
      </c>
    </row>
    <row r="146" spans="1:23" ht="15.75">
      <c r="A146" s="23">
        <v>141</v>
      </c>
      <c r="B146" s="86">
        <v>6</v>
      </c>
      <c r="C146" s="90" t="s">
        <v>304</v>
      </c>
      <c r="D146" s="31" t="s">
        <v>305</v>
      </c>
      <c r="E146" s="33">
        <v>68.5</v>
      </c>
      <c r="F146" s="33">
        <v>62400</v>
      </c>
      <c r="G146" s="34" t="s">
        <v>41</v>
      </c>
      <c r="H146" s="31"/>
      <c r="I146" s="39"/>
      <c r="J146" s="94"/>
      <c r="K146" s="35"/>
      <c r="L146" s="16"/>
      <c r="M146" s="17"/>
      <c r="N146" s="93"/>
      <c r="O146" s="107"/>
      <c r="P146" s="27">
        <v>0</v>
      </c>
      <c r="Q146" s="27">
        <v>0</v>
      </c>
      <c r="R146" s="27">
        <v>0</v>
      </c>
      <c r="S146" s="112">
        <v>0</v>
      </c>
      <c r="T146" s="28">
        <v>0</v>
      </c>
      <c r="U146" s="100">
        <v>101100</v>
      </c>
      <c r="V146" s="29" t="s">
        <v>33</v>
      </c>
      <c r="W146" s="22">
        <f t="shared" si="2"/>
        <v>163500</v>
      </c>
    </row>
    <row r="147" spans="1:23" ht="15.75">
      <c r="A147" s="10">
        <v>142</v>
      </c>
      <c r="B147" s="86">
        <v>6</v>
      </c>
      <c r="C147" s="90" t="s">
        <v>306</v>
      </c>
      <c r="D147" s="31" t="s">
        <v>307</v>
      </c>
      <c r="E147" s="33">
        <v>57.5</v>
      </c>
      <c r="F147" s="33">
        <v>49100</v>
      </c>
      <c r="G147" s="34" t="s">
        <v>28</v>
      </c>
      <c r="H147" s="31"/>
      <c r="I147" s="39"/>
      <c r="J147" s="94"/>
      <c r="K147" s="35"/>
      <c r="L147" s="16"/>
      <c r="M147" s="17"/>
      <c r="N147" s="93"/>
      <c r="O147" s="107"/>
      <c r="P147" s="27">
        <v>0</v>
      </c>
      <c r="Q147" s="27">
        <v>0</v>
      </c>
      <c r="R147" s="27">
        <v>0</v>
      </c>
      <c r="S147" s="112">
        <v>0</v>
      </c>
      <c r="T147" s="28">
        <v>0</v>
      </c>
      <c r="U147" s="100">
        <v>106500</v>
      </c>
      <c r="V147" s="29" t="s">
        <v>33</v>
      </c>
      <c r="W147" s="22">
        <f t="shared" si="2"/>
        <v>155600</v>
      </c>
    </row>
    <row r="148" spans="1:23" ht="15.75">
      <c r="A148" s="23">
        <v>143</v>
      </c>
      <c r="B148" s="86">
        <v>6</v>
      </c>
      <c r="C148" s="90" t="s">
        <v>308</v>
      </c>
      <c r="D148" s="31" t="s">
        <v>309</v>
      </c>
      <c r="E148" s="33">
        <v>345</v>
      </c>
      <c r="F148" s="33">
        <v>235500</v>
      </c>
      <c r="G148" s="34" t="s">
        <v>33</v>
      </c>
      <c r="H148" s="31"/>
      <c r="I148" s="39"/>
      <c r="J148" s="94"/>
      <c r="K148" s="35"/>
      <c r="L148" s="16"/>
      <c r="M148" s="17"/>
      <c r="N148" s="93"/>
      <c r="O148" s="107"/>
      <c r="P148" s="27">
        <v>0</v>
      </c>
      <c r="Q148" s="27">
        <v>0</v>
      </c>
      <c r="R148" s="27">
        <v>0</v>
      </c>
      <c r="S148" s="112">
        <v>0</v>
      </c>
      <c r="T148" s="28">
        <v>0</v>
      </c>
      <c r="U148" s="100">
        <v>0</v>
      </c>
      <c r="V148" s="29">
        <v>0</v>
      </c>
      <c r="W148" s="22">
        <f t="shared" si="2"/>
        <v>235500</v>
      </c>
    </row>
    <row r="149" spans="1:23" ht="15.75">
      <c r="A149" s="23">
        <v>144</v>
      </c>
      <c r="B149" s="86">
        <v>6</v>
      </c>
      <c r="C149" s="90" t="s">
        <v>310</v>
      </c>
      <c r="D149" s="31">
        <v>18</v>
      </c>
      <c r="E149" s="33">
        <v>20</v>
      </c>
      <c r="F149" s="33">
        <v>12400</v>
      </c>
      <c r="G149" s="34" t="s">
        <v>49</v>
      </c>
      <c r="H149" s="31"/>
      <c r="I149" s="39"/>
      <c r="J149" s="94"/>
      <c r="K149" s="35"/>
      <c r="L149" s="16"/>
      <c r="M149" s="17"/>
      <c r="N149" s="93"/>
      <c r="O149" s="107"/>
      <c r="P149" s="27">
        <v>0</v>
      </c>
      <c r="Q149" s="27">
        <v>0</v>
      </c>
      <c r="R149" s="27">
        <v>0</v>
      </c>
      <c r="S149" s="112">
        <v>0</v>
      </c>
      <c r="T149" s="28">
        <v>0</v>
      </c>
      <c r="U149" s="100">
        <v>0</v>
      </c>
      <c r="V149" s="29">
        <v>0</v>
      </c>
      <c r="W149" s="22">
        <f t="shared" si="2"/>
        <v>12400</v>
      </c>
    </row>
    <row r="150" spans="1:23" ht="15.75">
      <c r="A150" s="10">
        <v>145</v>
      </c>
      <c r="B150" s="86">
        <v>23</v>
      </c>
      <c r="C150" s="91" t="s">
        <v>311</v>
      </c>
      <c r="D150" s="31" t="s">
        <v>312</v>
      </c>
      <c r="E150" s="33">
        <v>238</v>
      </c>
      <c r="F150" s="33">
        <v>187100</v>
      </c>
      <c r="G150" s="34" t="s">
        <v>313</v>
      </c>
      <c r="H150" s="31" t="s">
        <v>314</v>
      </c>
      <c r="I150" s="39">
        <v>14</v>
      </c>
      <c r="J150" s="94">
        <v>3270</v>
      </c>
      <c r="K150" s="35" t="s">
        <v>27</v>
      </c>
      <c r="L150" s="16">
        <v>5</v>
      </c>
      <c r="M150" s="17">
        <v>4570</v>
      </c>
      <c r="N150" s="93">
        <v>867150</v>
      </c>
      <c r="O150" s="107" t="s">
        <v>315</v>
      </c>
      <c r="P150" s="27">
        <v>0</v>
      </c>
      <c r="Q150" s="27">
        <v>6400</v>
      </c>
      <c r="R150" s="27">
        <v>7500</v>
      </c>
      <c r="S150" s="112">
        <v>0</v>
      </c>
      <c r="T150" s="28">
        <v>6300</v>
      </c>
      <c r="U150" s="100">
        <v>0</v>
      </c>
      <c r="V150" s="29">
        <v>0</v>
      </c>
      <c r="W150" s="22">
        <f t="shared" si="2"/>
        <v>1077720</v>
      </c>
    </row>
    <row r="151" spans="1:23" ht="26.25" customHeight="1">
      <c r="A151" s="23">
        <v>146</v>
      </c>
      <c r="B151" s="86">
        <v>23</v>
      </c>
      <c r="C151" s="91" t="s">
        <v>316</v>
      </c>
      <c r="D151" s="31" t="s">
        <v>317</v>
      </c>
      <c r="E151" s="33">
        <v>40</v>
      </c>
      <c r="F151" s="33">
        <v>25700</v>
      </c>
      <c r="G151" s="34" t="s">
        <v>65</v>
      </c>
      <c r="H151" s="31">
        <v>0</v>
      </c>
      <c r="I151" s="39">
        <v>0</v>
      </c>
      <c r="J151" s="94">
        <v>0</v>
      </c>
      <c r="K151" s="35">
        <v>0</v>
      </c>
      <c r="L151" s="16">
        <v>1</v>
      </c>
      <c r="M151" s="17">
        <v>5200</v>
      </c>
      <c r="N151" s="93">
        <v>878100</v>
      </c>
      <c r="O151" s="107" t="s">
        <v>36</v>
      </c>
      <c r="P151" s="27">
        <v>2900</v>
      </c>
      <c r="Q151" s="27">
        <v>17200</v>
      </c>
      <c r="R151" s="27">
        <v>20600</v>
      </c>
      <c r="S151" s="112">
        <v>9900</v>
      </c>
      <c r="T151" s="28">
        <v>60800</v>
      </c>
      <c r="U151" s="100"/>
      <c r="V151" s="29"/>
      <c r="W151" s="22">
        <f t="shared" si="2"/>
        <v>1015200</v>
      </c>
    </row>
    <row r="152" spans="1:23" ht="25.5" customHeight="1">
      <c r="A152" s="23">
        <v>147</v>
      </c>
      <c r="B152" s="86">
        <v>23</v>
      </c>
      <c r="C152" s="91" t="s">
        <v>318</v>
      </c>
      <c r="D152" s="31" t="s">
        <v>319</v>
      </c>
      <c r="E152" s="33">
        <v>154</v>
      </c>
      <c r="F152" s="33">
        <v>111700</v>
      </c>
      <c r="G152" s="34" t="s">
        <v>272</v>
      </c>
      <c r="H152" s="31" t="s">
        <v>320</v>
      </c>
      <c r="I152" s="39">
        <v>270</v>
      </c>
      <c r="J152" s="94">
        <v>63020</v>
      </c>
      <c r="K152" s="35" t="s">
        <v>321</v>
      </c>
      <c r="L152" s="16"/>
      <c r="M152" s="17"/>
      <c r="N152" s="93"/>
      <c r="O152" s="107"/>
      <c r="P152" s="27">
        <v>0</v>
      </c>
      <c r="Q152" s="27">
        <v>0</v>
      </c>
      <c r="R152" s="27">
        <v>0</v>
      </c>
      <c r="S152" s="112">
        <v>0</v>
      </c>
      <c r="T152" s="28">
        <v>0</v>
      </c>
      <c r="U152" s="100">
        <v>0</v>
      </c>
      <c r="V152" s="29">
        <v>0</v>
      </c>
      <c r="W152" s="22">
        <f t="shared" si="2"/>
        <v>174720</v>
      </c>
    </row>
    <row r="153" spans="1:23" ht="24.75" customHeight="1">
      <c r="A153" s="10">
        <v>148</v>
      </c>
      <c r="B153" s="86">
        <v>23</v>
      </c>
      <c r="C153" s="91" t="s">
        <v>322</v>
      </c>
      <c r="D153" s="31"/>
      <c r="E153" s="33"/>
      <c r="F153" s="33"/>
      <c r="G153" s="34"/>
      <c r="H153" s="31">
        <v>139</v>
      </c>
      <c r="I153" s="39">
        <v>16</v>
      </c>
      <c r="J153" s="94">
        <v>3730</v>
      </c>
      <c r="K153" s="35" t="s">
        <v>27</v>
      </c>
      <c r="L153" s="16">
        <v>2</v>
      </c>
      <c r="M153" s="17">
        <v>6610</v>
      </c>
      <c r="N153" s="93">
        <v>963880</v>
      </c>
      <c r="O153" s="107" t="s">
        <v>72</v>
      </c>
      <c r="P153" s="27">
        <v>12270</v>
      </c>
      <c r="Q153" s="27">
        <v>34330</v>
      </c>
      <c r="R153" s="27">
        <v>0</v>
      </c>
      <c r="S153" s="112">
        <v>12960</v>
      </c>
      <c r="T153" s="28">
        <v>103370</v>
      </c>
      <c r="U153" s="100"/>
      <c r="V153" s="29"/>
      <c r="W153" s="22">
        <f t="shared" si="2"/>
        <v>1130540</v>
      </c>
    </row>
    <row r="154" spans="1:23" ht="25.5">
      <c r="A154" s="23">
        <v>149</v>
      </c>
      <c r="B154" s="86">
        <v>23</v>
      </c>
      <c r="C154" s="87" t="s">
        <v>323</v>
      </c>
      <c r="D154" s="24" t="s">
        <v>132</v>
      </c>
      <c r="E154" s="33"/>
      <c r="F154" s="33"/>
      <c r="G154" s="34"/>
      <c r="H154" s="31" t="s">
        <v>324</v>
      </c>
      <c r="I154" s="39">
        <v>66</v>
      </c>
      <c r="J154" s="94">
        <v>15400</v>
      </c>
      <c r="K154" s="35" t="s">
        <v>50</v>
      </c>
      <c r="L154" s="16"/>
      <c r="M154" s="17"/>
      <c r="N154" s="93"/>
      <c r="O154" s="107"/>
      <c r="P154" s="27"/>
      <c r="Q154" s="27"/>
      <c r="R154" s="27"/>
      <c r="S154" s="112"/>
      <c r="T154" s="28"/>
      <c r="U154" s="100"/>
      <c r="V154" s="29"/>
      <c r="W154" s="22">
        <f t="shared" si="2"/>
        <v>15400</v>
      </c>
    </row>
    <row r="155" spans="1:23" ht="15.75">
      <c r="A155" s="23">
        <v>150</v>
      </c>
      <c r="B155" s="86">
        <v>23</v>
      </c>
      <c r="C155" s="91" t="s">
        <v>325</v>
      </c>
      <c r="D155" s="31" t="s">
        <v>326</v>
      </c>
      <c r="E155" s="33">
        <v>118</v>
      </c>
      <c r="F155" s="33">
        <v>82600</v>
      </c>
      <c r="G155" s="34" t="s">
        <v>36</v>
      </c>
      <c r="H155" s="31">
        <v>61</v>
      </c>
      <c r="I155" s="39">
        <v>30</v>
      </c>
      <c r="J155" s="94">
        <v>7000</v>
      </c>
      <c r="K155" s="35" t="s">
        <v>27</v>
      </c>
      <c r="L155" s="16">
        <v>3</v>
      </c>
      <c r="M155" s="17">
        <v>2420</v>
      </c>
      <c r="N155" s="93">
        <v>380260</v>
      </c>
      <c r="O155" s="107" t="s">
        <v>327</v>
      </c>
      <c r="P155" s="27">
        <v>8700</v>
      </c>
      <c r="Q155" s="27">
        <v>10980</v>
      </c>
      <c r="R155" s="27">
        <v>15000</v>
      </c>
      <c r="S155" s="112">
        <v>4950</v>
      </c>
      <c r="T155" s="28">
        <v>27680</v>
      </c>
      <c r="U155" s="100"/>
      <c r="V155" s="29"/>
      <c r="W155" s="22">
        <f t="shared" si="2"/>
        <v>537170</v>
      </c>
    </row>
    <row r="156" spans="1:23" ht="25.5">
      <c r="A156" s="10">
        <v>151</v>
      </c>
      <c r="B156" s="86">
        <v>23</v>
      </c>
      <c r="C156" s="87" t="s">
        <v>328</v>
      </c>
      <c r="D156" s="24" t="s">
        <v>132</v>
      </c>
      <c r="E156" s="33"/>
      <c r="F156" s="33"/>
      <c r="G156" s="34"/>
      <c r="H156" s="31"/>
      <c r="I156" s="39"/>
      <c r="J156" s="94"/>
      <c r="K156" s="35"/>
      <c r="L156" s="16"/>
      <c r="M156" s="17"/>
      <c r="N156" s="93"/>
      <c r="O156" s="107"/>
      <c r="P156" s="27"/>
      <c r="Q156" s="27"/>
      <c r="R156" s="27"/>
      <c r="S156" s="112"/>
      <c r="T156" s="28"/>
      <c r="U156" s="100"/>
      <c r="V156" s="29"/>
      <c r="W156" s="22">
        <f t="shared" si="2"/>
        <v>0</v>
      </c>
    </row>
    <row r="157" spans="1:23" ht="15.75">
      <c r="A157" s="23">
        <v>152</v>
      </c>
      <c r="B157" s="86">
        <v>8</v>
      </c>
      <c r="C157" s="90" t="s">
        <v>329</v>
      </c>
      <c r="D157" s="31">
        <v>114</v>
      </c>
      <c r="E157" s="32">
        <v>64</v>
      </c>
      <c r="F157" s="33">
        <v>39100</v>
      </c>
      <c r="G157" s="34" t="s">
        <v>33</v>
      </c>
      <c r="H157" s="31"/>
      <c r="I157" s="32"/>
      <c r="J157" s="94"/>
      <c r="K157" s="35"/>
      <c r="L157" s="16"/>
      <c r="M157" s="17"/>
      <c r="N157" s="93"/>
      <c r="O157" s="107"/>
      <c r="P157" s="27">
        <v>0</v>
      </c>
      <c r="Q157" s="27">
        <v>0</v>
      </c>
      <c r="R157" s="27">
        <v>0</v>
      </c>
      <c r="S157" s="112">
        <v>0</v>
      </c>
      <c r="T157" s="28">
        <v>0</v>
      </c>
      <c r="U157" s="103">
        <v>0</v>
      </c>
      <c r="V157" s="26">
        <v>0</v>
      </c>
      <c r="W157" s="22">
        <f t="shared" si="2"/>
        <v>39100</v>
      </c>
    </row>
    <row r="158" spans="1:23" ht="15.75">
      <c r="A158" s="23">
        <v>153</v>
      </c>
      <c r="B158" s="86" t="s">
        <v>227</v>
      </c>
      <c r="C158" s="90" t="s">
        <v>330</v>
      </c>
      <c r="D158" s="31" t="s">
        <v>331</v>
      </c>
      <c r="E158" s="33">
        <v>127</v>
      </c>
      <c r="F158" s="33">
        <v>85200</v>
      </c>
      <c r="G158" s="34" t="s">
        <v>54</v>
      </c>
      <c r="H158" s="31"/>
      <c r="I158" s="39"/>
      <c r="J158" s="94"/>
      <c r="K158" s="35"/>
      <c r="L158" s="16"/>
      <c r="M158" s="17"/>
      <c r="N158" s="93"/>
      <c r="O158" s="107"/>
      <c r="P158" s="27">
        <v>0</v>
      </c>
      <c r="Q158" s="27">
        <v>0</v>
      </c>
      <c r="R158" s="27">
        <v>0</v>
      </c>
      <c r="S158" s="112">
        <v>0</v>
      </c>
      <c r="T158" s="28">
        <v>0</v>
      </c>
      <c r="U158" s="100"/>
      <c r="V158" s="29"/>
      <c r="W158" s="22">
        <f t="shared" si="2"/>
        <v>85200</v>
      </c>
    </row>
    <row r="159" spans="1:23" ht="25.5">
      <c r="A159" s="10">
        <v>154</v>
      </c>
      <c r="B159" s="86" t="s">
        <v>227</v>
      </c>
      <c r="C159" s="88" t="s">
        <v>332</v>
      </c>
      <c r="D159" s="24" t="s">
        <v>132</v>
      </c>
      <c r="E159" s="40"/>
      <c r="F159" s="40"/>
      <c r="G159" s="41"/>
      <c r="H159" s="42"/>
      <c r="I159" s="43"/>
      <c r="J159" s="95"/>
      <c r="K159" s="44"/>
      <c r="L159" s="104"/>
      <c r="M159" s="45"/>
      <c r="N159" s="96"/>
      <c r="O159" s="108"/>
      <c r="P159" s="47"/>
      <c r="Q159" s="47"/>
      <c r="R159" s="47"/>
      <c r="S159" s="46"/>
      <c r="T159" s="48"/>
      <c r="U159" s="49"/>
      <c r="V159" s="50"/>
      <c r="W159" s="22">
        <f t="shared" si="2"/>
        <v>0</v>
      </c>
    </row>
    <row r="160" spans="1:23" ht="16.5" thickBot="1">
      <c r="A160" s="51"/>
      <c r="B160" s="52"/>
      <c r="C160" s="53" t="s">
        <v>333</v>
      </c>
      <c r="D160" s="54"/>
      <c r="E160" s="55">
        <f>SUM(E6:E158)</f>
        <v>15803.199999999999</v>
      </c>
      <c r="F160" s="55">
        <f>SUM(F6:F158)</f>
        <v>11261410</v>
      </c>
      <c r="G160" s="56" t="s">
        <v>334</v>
      </c>
      <c r="H160" s="54"/>
      <c r="I160" s="55">
        <f>SUM(I6:I158)</f>
        <v>3141.5</v>
      </c>
      <c r="J160" s="55">
        <f>SUM(J6:J158)</f>
        <v>835100</v>
      </c>
      <c r="K160" s="56" t="s">
        <v>334</v>
      </c>
      <c r="L160" s="57">
        <f>SUM(L6:L158)</f>
        <v>118</v>
      </c>
      <c r="M160" s="55">
        <f>SUM(M6:M158)</f>
        <v>102193.50000000001</v>
      </c>
      <c r="N160" s="55">
        <f>SUM(N6:N158)</f>
        <v>18014870</v>
      </c>
      <c r="O160" s="109" t="s">
        <v>334</v>
      </c>
      <c r="P160" s="55">
        <f aca="true" t="shared" si="3" ref="P160:U160">SUM(P6:P158)</f>
        <v>218650</v>
      </c>
      <c r="Q160" s="55">
        <f t="shared" si="3"/>
        <v>538840</v>
      </c>
      <c r="R160" s="55">
        <f t="shared" si="3"/>
        <v>392330</v>
      </c>
      <c r="S160" s="58">
        <f t="shared" si="3"/>
        <v>172060</v>
      </c>
      <c r="T160" s="56">
        <f t="shared" si="3"/>
        <v>1133320</v>
      </c>
      <c r="U160" s="58">
        <f t="shared" si="3"/>
        <v>4601400</v>
      </c>
      <c r="V160" s="59" t="s">
        <v>334</v>
      </c>
      <c r="W160" s="56">
        <f>SUM(W6:W158)</f>
        <v>37167980</v>
      </c>
    </row>
    <row r="161" spans="1:23" s="73" customFormat="1" ht="17.25" customHeight="1" thickBot="1">
      <c r="A161" s="60"/>
      <c r="B161" s="61"/>
      <c r="C161" s="62" t="s">
        <v>335</v>
      </c>
      <c r="D161" s="63"/>
      <c r="E161" s="64"/>
      <c r="F161" s="64">
        <f>COUNTIF(F6:F159,"&gt;0")</f>
        <v>111</v>
      </c>
      <c r="G161" s="65"/>
      <c r="H161" s="63"/>
      <c r="I161" s="66"/>
      <c r="J161" s="64">
        <f>COUNTIF(J6:J159,"&gt;0")</f>
        <v>61</v>
      </c>
      <c r="K161" s="67"/>
      <c r="L161" s="68"/>
      <c r="M161" s="69"/>
      <c r="N161" s="64">
        <f>COUNTIF(N6:N159,"&gt;0")</f>
        <v>44</v>
      </c>
      <c r="O161" s="110"/>
      <c r="P161" s="64">
        <f aca="true" t="shared" si="4" ref="P161:U161">COUNTIF(P6:P159,"&gt;0")</f>
        <v>24</v>
      </c>
      <c r="Q161" s="64">
        <f t="shared" si="4"/>
        <v>30</v>
      </c>
      <c r="R161" s="64">
        <f t="shared" si="4"/>
        <v>29</v>
      </c>
      <c r="S161" s="71">
        <f t="shared" si="4"/>
        <v>36</v>
      </c>
      <c r="T161" s="70">
        <f t="shared" si="4"/>
        <v>42</v>
      </c>
      <c r="U161" s="71">
        <f t="shared" si="4"/>
        <v>34</v>
      </c>
      <c r="V161" s="72"/>
      <c r="W161" s="70">
        <f>COUNTIF(W6:W158,"&gt;0")</f>
        <v>148</v>
      </c>
    </row>
  </sheetData>
  <sheetProtection/>
  <mergeCells count="13">
    <mergeCell ref="U2:V3"/>
    <mergeCell ref="A1:W1"/>
    <mergeCell ref="A2:C2"/>
    <mergeCell ref="W2:W4"/>
    <mergeCell ref="P3:R3"/>
    <mergeCell ref="A3:A4"/>
    <mergeCell ref="B3:B4"/>
    <mergeCell ref="C3:C4"/>
    <mergeCell ref="S3:T3"/>
    <mergeCell ref="L2:T2"/>
    <mergeCell ref="L3:O3"/>
    <mergeCell ref="D2:G3"/>
    <mergeCell ref="H2:K3"/>
  </mergeCells>
  <conditionalFormatting sqref="D6:W159 C6:C52">
    <cfRule type="cellIs" priority="1" dxfId="2" operator="equal" stopIfTrue="1">
      <formula>0</formula>
    </cfRule>
  </conditionalFormatting>
  <printOptions/>
  <pageMargins left="0.17" right="0.17" top="0.34" bottom="0.25" header="0.5118110236220472" footer="0.16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8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J2"/>
    </sheetView>
  </sheetViews>
  <sheetFormatPr defaultColWidth="9.00390625" defaultRowHeight="12.75"/>
  <cols>
    <col min="1" max="1" width="5.75390625" style="183" customWidth="1"/>
    <col min="2" max="2" width="37.25390625" style="183" customWidth="1"/>
    <col min="3" max="3" width="15.125" style="202" customWidth="1"/>
    <col min="4" max="4" width="10.75390625" style="202" customWidth="1"/>
    <col min="5" max="5" width="13.00390625" style="202" customWidth="1"/>
    <col min="6" max="6" width="6.75390625" style="202" customWidth="1"/>
    <col min="7" max="7" width="11.375" style="202" customWidth="1"/>
    <col min="8" max="8" width="11.00390625" style="202" customWidth="1"/>
    <col min="9" max="9" width="11.375" style="203" customWidth="1"/>
    <col min="10" max="10" width="7.375" style="202" customWidth="1"/>
    <col min="11" max="11" width="9.125" style="147" customWidth="1"/>
  </cols>
  <sheetData>
    <row r="1" spans="1:10" ht="20.25" customHeight="1">
      <c r="A1" s="146" t="s">
        <v>346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27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</row>
    <row r="3" spans="1:11" s="152" customFormat="1" ht="22.5" customHeight="1">
      <c r="A3" s="149" t="s">
        <v>6</v>
      </c>
      <c r="B3" s="149" t="s">
        <v>8</v>
      </c>
      <c r="C3" s="150" t="s">
        <v>347</v>
      </c>
      <c r="D3" s="150"/>
      <c r="E3" s="150" t="s">
        <v>348</v>
      </c>
      <c r="F3" s="150"/>
      <c r="G3" s="150"/>
      <c r="H3" s="150" t="s">
        <v>349</v>
      </c>
      <c r="I3" s="150"/>
      <c r="J3" s="150"/>
      <c r="K3" s="151"/>
    </row>
    <row r="4" spans="1:11" s="152" customFormat="1" ht="39" customHeight="1">
      <c r="A4" s="153"/>
      <c r="B4" s="153"/>
      <c r="C4" s="154" t="s">
        <v>350</v>
      </c>
      <c r="D4" s="154" t="s">
        <v>351</v>
      </c>
      <c r="E4" s="154" t="s">
        <v>350</v>
      </c>
      <c r="F4" s="154" t="s">
        <v>352</v>
      </c>
      <c r="G4" s="154" t="s">
        <v>351</v>
      </c>
      <c r="H4" s="154" t="s">
        <v>353</v>
      </c>
      <c r="I4" s="155" t="s">
        <v>354</v>
      </c>
      <c r="J4" s="154" t="s">
        <v>355</v>
      </c>
      <c r="K4" s="151"/>
    </row>
    <row r="5" spans="1:11" s="152" customFormat="1" ht="42.75" customHeight="1">
      <c r="A5" s="156">
        <v>1</v>
      </c>
      <c r="B5" s="157" t="s">
        <v>356</v>
      </c>
      <c r="C5" s="156" t="s">
        <v>357</v>
      </c>
      <c r="D5" s="158">
        <v>40787</v>
      </c>
      <c r="E5" s="156">
        <v>43</v>
      </c>
      <c r="F5" s="156">
        <v>1</v>
      </c>
      <c r="G5" s="156" t="s">
        <v>358</v>
      </c>
      <c r="H5" s="156" t="s">
        <v>359</v>
      </c>
      <c r="I5" s="159" t="s">
        <v>360</v>
      </c>
      <c r="J5" s="156"/>
      <c r="K5" s="151"/>
    </row>
    <row r="6" spans="1:10" ht="15.75">
      <c r="A6" s="156">
        <v>2</v>
      </c>
      <c r="B6" s="157" t="s">
        <v>34</v>
      </c>
      <c r="C6" s="156" t="s">
        <v>361</v>
      </c>
      <c r="D6" s="158">
        <v>40603</v>
      </c>
      <c r="E6" s="156" t="s">
        <v>362</v>
      </c>
      <c r="F6" s="156">
        <v>3</v>
      </c>
      <c r="G6" s="156" t="s">
        <v>363</v>
      </c>
      <c r="H6" s="156">
        <v>72</v>
      </c>
      <c r="I6" s="159" t="s">
        <v>364</v>
      </c>
      <c r="J6" s="156"/>
    </row>
    <row r="7" spans="1:10" ht="31.5">
      <c r="A7" s="156">
        <v>3</v>
      </c>
      <c r="B7" s="157" t="s">
        <v>42</v>
      </c>
      <c r="C7" s="156" t="s">
        <v>365</v>
      </c>
      <c r="D7" s="158">
        <v>40603</v>
      </c>
      <c r="E7" s="156" t="s">
        <v>366</v>
      </c>
      <c r="F7" s="156">
        <v>2</v>
      </c>
      <c r="G7" s="156" t="s">
        <v>367</v>
      </c>
      <c r="H7" s="156">
        <v>33</v>
      </c>
      <c r="I7" s="159">
        <v>1</v>
      </c>
      <c r="J7" s="156"/>
    </row>
    <row r="8" spans="1:10" ht="15.75">
      <c r="A8" s="156">
        <v>4</v>
      </c>
      <c r="B8" s="157" t="s">
        <v>47</v>
      </c>
      <c r="C8" s="156">
        <v>24</v>
      </c>
      <c r="D8" s="158">
        <v>40817</v>
      </c>
      <c r="E8" s="156"/>
      <c r="F8" s="156"/>
      <c r="G8" s="156"/>
      <c r="H8" s="156">
        <v>24</v>
      </c>
      <c r="I8" s="159" t="s">
        <v>368</v>
      </c>
      <c r="J8" s="156">
        <v>1</v>
      </c>
    </row>
    <row r="9" spans="1:10" ht="15.75">
      <c r="A9" s="156">
        <v>5</v>
      </c>
      <c r="B9" s="157" t="s">
        <v>56</v>
      </c>
      <c r="C9" s="160">
        <v>57</v>
      </c>
      <c r="D9" s="158">
        <v>40695</v>
      </c>
      <c r="E9" s="160">
        <v>57</v>
      </c>
      <c r="F9" s="160">
        <v>1</v>
      </c>
      <c r="G9" s="160" t="s">
        <v>369</v>
      </c>
      <c r="H9" s="160">
        <v>57</v>
      </c>
      <c r="I9" s="159" t="s">
        <v>370</v>
      </c>
      <c r="J9" s="160">
        <v>0</v>
      </c>
    </row>
    <row r="10" spans="1:10" ht="15.75">
      <c r="A10" s="156">
        <v>6</v>
      </c>
      <c r="B10" s="157" t="s">
        <v>371</v>
      </c>
      <c r="C10" s="160" t="s">
        <v>372</v>
      </c>
      <c r="D10" s="158">
        <v>40878</v>
      </c>
      <c r="E10" s="160">
        <v>97</v>
      </c>
      <c r="F10" s="160">
        <v>1</v>
      </c>
      <c r="G10" s="160" t="s">
        <v>373</v>
      </c>
      <c r="H10" s="160">
        <v>0</v>
      </c>
      <c r="I10" s="159">
        <v>0</v>
      </c>
      <c r="J10" s="160">
        <v>0</v>
      </c>
    </row>
    <row r="11" spans="1:10" ht="15.75">
      <c r="A11" s="156">
        <v>7</v>
      </c>
      <c r="B11" s="157" t="s">
        <v>374</v>
      </c>
      <c r="C11" s="160">
        <v>18</v>
      </c>
      <c r="D11" s="158"/>
      <c r="E11" s="160">
        <v>18</v>
      </c>
      <c r="F11" s="160">
        <v>1</v>
      </c>
      <c r="G11" s="160" t="s">
        <v>375</v>
      </c>
      <c r="H11" s="160">
        <v>0</v>
      </c>
      <c r="I11" s="159">
        <v>0</v>
      </c>
      <c r="J11" s="160">
        <v>0</v>
      </c>
    </row>
    <row r="12" spans="1:10" ht="15.75">
      <c r="A12" s="156">
        <v>8</v>
      </c>
      <c r="B12" s="157" t="s">
        <v>73</v>
      </c>
      <c r="C12" s="156">
        <v>158</v>
      </c>
      <c r="D12" s="158">
        <v>40817</v>
      </c>
      <c r="E12" s="156"/>
      <c r="F12" s="156"/>
      <c r="G12" s="156"/>
      <c r="H12" s="156">
        <v>158</v>
      </c>
      <c r="I12" s="159" t="s">
        <v>376</v>
      </c>
      <c r="J12" s="156"/>
    </row>
    <row r="13" spans="1:10" ht="15.75">
      <c r="A13" s="156">
        <v>9</v>
      </c>
      <c r="B13" s="157" t="s">
        <v>83</v>
      </c>
      <c r="C13" s="156">
        <v>92</v>
      </c>
      <c r="D13" s="158"/>
      <c r="E13" s="156"/>
      <c r="F13" s="156">
        <v>1</v>
      </c>
      <c r="G13" s="156" t="s">
        <v>373</v>
      </c>
      <c r="H13" s="156"/>
      <c r="I13" s="159"/>
      <c r="J13" s="156"/>
    </row>
    <row r="14" spans="1:10" ht="47.25">
      <c r="A14" s="156">
        <v>10</v>
      </c>
      <c r="B14" s="157" t="s">
        <v>91</v>
      </c>
      <c r="C14" s="161" t="s">
        <v>377</v>
      </c>
      <c r="D14" s="158">
        <v>40787</v>
      </c>
      <c r="E14" s="156">
        <v>97</v>
      </c>
      <c r="F14" s="156">
        <v>1</v>
      </c>
      <c r="G14" s="156" t="s">
        <v>378</v>
      </c>
      <c r="H14" s="156" t="s">
        <v>379</v>
      </c>
      <c r="I14" s="159" t="s">
        <v>380</v>
      </c>
      <c r="J14" s="156">
        <v>1</v>
      </c>
    </row>
    <row r="15" spans="1:10" ht="15.75">
      <c r="A15" s="156">
        <v>11</v>
      </c>
      <c r="B15" s="157" t="s">
        <v>94</v>
      </c>
      <c r="C15" s="160">
        <v>172</v>
      </c>
      <c r="D15" s="158">
        <v>40817</v>
      </c>
      <c r="E15" s="160">
        <v>0</v>
      </c>
      <c r="F15" s="160">
        <v>0</v>
      </c>
      <c r="G15" s="160">
        <v>0</v>
      </c>
      <c r="H15" s="160">
        <v>0</v>
      </c>
      <c r="I15" s="159">
        <v>0</v>
      </c>
      <c r="J15" s="160">
        <v>0</v>
      </c>
    </row>
    <row r="16" spans="1:10" ht="15.75">
      <c r="A16" s="156">
        <v>12</v>
      </c>
      <c r="B16" s="157" t="s">
        <v>103</v>
      </c>
      <c r="C16" s="160">
        <v>104</v>
      </c>
      <c r="D16" s="158">
        <v>40817</v>
      </c>
      <c r="E16" s="160">
        <v>42</v>
      </c>
      <c r="F16" s="160">
        <v>1</v>
      </c>
      <c r="G16" s="160" t="s">
        <v>381</v>
      </c>
      <c r="H16" s="160">
        <v>104</v>
      </c>
      <c r="I16" s="159" t="s">
        <v>382</v>
      </c>
      <c r="J16" s="160">
        <v>0</v>
      </c>
    </row>
    <row r="17" spans="1:10" ht="15.75">
      <c r="A17" s="156">
        <v>13</v>
      </c>
      <c r="B17" s="157" t="s">
        <v>106</v>
      </c>
      <c r="C17" s="160" t="s">
        <v>383</v>
      </c>
      <c r="D17" s="158">
        <v>40725</v>
      </c>
      <c r="E17" s="160" t="s">
        <v>383</v>
      </c>
      <c r="F17" s="160">
        <v>2</v>
      </c>
      <c r="G17" s="160" t="s">
        <v>369</v>
      </c>
      <c r="H17" s="160">
        <v>0</v>
      </c>
      <c r="I17" s="159">
        <v>0</v>
      </c>
      <c r="J17" s="160">
        <v>0</v>
      </c>
    </row>
    <row r="18" spans="1:10" ht="15.75">
      <c r="A18" s="156">
        <v>14</v>
      </c>
      <c r="B18" s="157" t="s">
        <v>107</v>
      </c>
      <c r="C18" s="160" t="s">
        <v>384</v>
      </c>
      <c r="D18" s="158">
        <v>40878</v>
      </c>
      <c r="E18" s="160">
        <v>0</v>
      </c>
      <c r="F18" s="160">
        <v>0</v>
      </c>
      <c r="G18" s="160">
        <v>0</v>
      </c>
      <c r="H18" s="160">
        <v>37</v>
      </c>
      <c r="I18" s="159" t="s">
        <v>385</v>
      </c>
      <c r="J18" s="160">
        <v>1</v>
      </c>
    </row>
    <row r="19" spans="1:10" ht="15.75">
      <c r="A19" s="156">
        <v>15</v>
      </c>
      <c r="B19" s="157" t="s">
        <v>113</v>
      </c>
      <c r="C19" s="156">
        <v>58</v>
      </c>
      <c r="D19" s="158"/>
      <c r="E19" s="156"/>
      <c r="F19" s="156">
        <v>1</v>
      </c>
      <c r="G19" s="156" t="s">
        <v>381</v>
      </c>
      <c r="H19" s="156"/>
      <c r="I19" s="159"/>
      <c r="J19" s="156"/>
    </row>
    <row r="20" spans="1:10" ht="15.75">
      <c r="A20" s="156">
        <v>16</v>
      </c>
      <c r="B20" s="157" t="s">
        <v>113</v>
      </c>
      <c r="C20" s="160" t="s">
        <v>386</v>
      </c>
      <c r="D20" s="158">
        <v>40817</v>
      </c>
      <c r="E20" s="160">
        <v>58</v>
      </c>
      <c r="F20" s="160">
        <v>1</v>
      </c>
      <c r="G20" s="160" t="s">
        <v>381</v>
      </c>
      <c r="H20" s="160">
        <v>117</v>
      </c>
      <c r="I20" s="159" t="s">
        <v>387</v>
      </c>
      <c r="J20" s="160">
        <v>1</v>
      </c>
    </row>
    <row r="21" spans="1:10" ht="15.75">
      <c r="A21" s="156">
        <v>17</v>
      </c>
      <c r="B21" s="157" t="s">
        <v>117</v>
      </c>
      <c r="C21" s="156">
        <v>77</v>
      </c>
      <c r="D21" s="158"/>
      <c r="E21" s="156"/>
      <c r="F21" s="156">
        <v>1</v>
      </c>
      <c r="G21" s="156" t="s">
        <v>381</v>
      </c>
      <c r="H21" s="156"/>
      <c r="I21" s="159"/>
      <c r="J21" s="156"/>
    </row>
    <row r="22" spans="1:10" ht="15.75">
      <c r="A22" s="156">
        <v>18</v>
      </c>
      <c r="B22" s="157" t="s">
        <v>122</v>
      </c>
      <c r="C22" s="160">
        <v>81</v>
      </c>
      <c r="D22" s="158">
        <v>40817</v>
      </c>
      <c r="E22" s="160">
        <v>0</v>
      </c>
      <c r="F22" s="160">
        <v>0</v>
      </c>
      <c r="G22" s="160">
        <v>0</v>
      </c>
      <c r="H22" s="160">
        <v>0</v>
      </c>
      <c r="I22" s="159">
        <v>0</v>
      </c>
      <c r="J22" s="160">
        <v>0</v>
      </c>
    </row>
    <row r="23" spans="1:10" ht="15.75">
      <c r="A23" s="156">
        <v>19</v>
      </c>
      <c r="B23" s="157" t="s">
        <v>124</v>
      </c>
      <c r="C23" s="160" t="s">
        <v>388</v>
      </c>
      <c r="D23" s="158">
        <v>40817</v>
      </c>
      <c r="E23" s="160">
        <v>0</v>
      </c>
      <c r="F23" s="160">
        <v>0</v>
      </c>
      <c r="G23" s="160">
        <v>0</v>
      </c>
      <c r="H23" s="160">
        <v>0</v>
      </c>
      <c r="I23" s="159">
        <v>0</v>
      </c>
      <c r="J23" s="160">
        <v>0</v>
      </c>
    </row>
    <row r="24" spans="1:10" ht="15.75">
      <c r="A24" s="156">
        <v>20</v>
      </c>
      <c r="B24" s="157" t="s">
        <v>126</v>
      </c>
      <c r="C24" s="156">
        <v>37</v>
      </c>
      <c r="D24" s="158"/>
      <c r="E24" s="156"/>
      <c r="F24" s="156">
        <v>1</v>
      </c>
      <c r="G24" s="156" t="s">
        <v>381</v>
      </c>
      <c r="H24" s="156"/>
      <c r="I24" s="159"/>
      <c r="J24" s="156"/>
    </row>
    <row r="25" spans="1:10" ht="15.75">
      <c r="A25" s="156">
        <v>21</v>
      </c>
      <c r="B25" s="157" t="s">
        <v>126</v>
      </c>
      <c r="C25" s="160">
        <v>78</v>
      </c>
      <c r="D25" s="158">
        <v>40817</v>
      </c>
      <c r="E25" s="160">
        <v>0</v>
      </c>
      <c r="F25" s="160">
        <v>0</v>
      </c>
      <c r="G25" s="160">
        <v>0</v>
      </c>
      <c r="H25" s="160">
        <v>0</v>
      </c>
      <c r="I25" s="159">
        <v>0</v>
      </c>
      <c r="J25" s="160">
        <v>0</v>
      </c>
    </row>
    <row r="26" spans="1:10" ht="63">
      <c r="A26" s="156">
        <v>22</v>
      </c>
      <c r="B26" s="157" t="s">
        <v>128</v>
      </c>
      <c r="C26" s="160" t="s">
        <v>389</v>
      </c>
      <c r="D26" s="158">
        <v>40725</v>
      </c>
      <c r="E26" s="160" t="s">
        <v>390</v>
      </c>
      <c r="F26" s="160">
        <v>2</v>
      </c>
      <c r="G26" s="160" t="s">
        <v>391</v>
      </c>
      <c r="H26" s="160" t="s">
        <v>392</v>
      </c>
      <c r="I26" s="159" t="s">
        <v>393</v>
      </c>
      <c r="J26" s="160">
        <v>2</v>
      </c>
    </row>
    <row r="27" spans="1:10" ht="15.75">
      <c r="A27" s="156">
        <v>23</v>
      </c>
      <c r="B27" s="157" t="s">
        <v>131</v>
      </c>
      <c r="C27" s="160">
        <v>19</v>
      </c>
      <c r="D27" s="158">
        <v>40878</v>
      </c>
      <c r="E27" s="160">
        <v>0</v>
      </c>
      <c r="F27" s="160">
        <v>0</v>
      </c>
      <c r="G27" s="160">
        <v>0</v>
      </c>
      <c r="H27" s="160">
        <v>0</v>
      </c>
      <c r="I27" s="159">
        <v>0</v>
      </c>
      <c r="J27" s="160">
        <v>0</v>
      </c>
    </row>
    <row r="28" spans="1:10" ht="15.75">
      <c r="A28" s="156">
        <v>24</v>
      </c>
      <c r="B28" s="157" t="s">
        <v>133</v>
      </c>
      <c r="C28" s="160" t="s">
        <v>394</v>
      </c>
      <c r="D28" s="158">
        <v>40756</v>
      </c>
      <c r="E28" s="160">
        <v>76</v>
      </c>
      <c r="F28" s="160">
        <v>1</v>
      </c>
      <c r="G28" s="160" t="s">
        <v>395</v>
      </c>
      <c r="H28" s="160">
        <v>0</v>
      </c>
      <c r="I28" s="159">
        <v>0</v>
      </c>
      <c r="J28" s="160">
        <v>0</v>
      </c>
    </row>
    <row r="29" spans="1:10" ht="15.75">
      <c r="A29" s="156">
        <v>25</v>
      </c>
      <c r="B29" s="157" t="s">
        <v>135</v>
      </c>
      <c r="C29" s="160">
        <v>77</v>
      </c>
      <c r="D29" s="158"/>
      <c r="E29" s="160">
        <v>77</v>
      </c>
      <c r="F29" s="160">
        <v>1</v>
      </c>
      <c r="G29" s="160" t="s">
        <v>378</v>
      </c>
      <c r="H29" s="160">
        <v>0</v>
      </c>
      <c r="I29" s="159"/>
      <c r="J29" s="160">
        <v>0</v>
      </c>
    </row>
    <row r="30" spans="1:10" ht="15.75">
      <c r="A30" s="156">
        <v>26</v>
      </c>
      <c r="B30" s="157" t="s">
        <v>139</v>
      </c>
      <c r="C30" s="160">
        <v>80</v>
      </c>
      <c r="D30" s="158">
        <v>40848</v>
      </c>
      <c r="E30" s="160">
        <v>0</v>
      </c>
      <c r="F30" s="160">
        <v>0</v>
      </c>
      <c r="G30" s="160">
        <v>0</v>
      </c>
      <c r="H30" s="160">
        <v>0</v>
      </c>
      <c r="I30" s="159">
        <v>0</v>
      </c>
      <c r="J30" s="160">
        <v>0</v>
      </c>
    </row>
    <row r="31" spans="1:10" ht="15.75">
      <c r="A31" s="156">
        <v>27</v>
      </c>
      <c r="B31" s="157" t="s">
        <v>140</v>
      </c>
      <c r="C31" s="160" t="s">
        <v>396</v>
      </c>
      <c r="D31" s="158">
        <v>40848</v>
      </c>
      <c r="E31" s="160">
        <v>0</v>
      </c>
      <c r="F31" s="160">
        <v>0</v>
      </c>
      <c r="G31" s="160">
        <v>0</v>
      </c>
      <c r="H31" s="160">
        <v>0</v>
      </c>
      <c r="I31" s="159">
        <v>0</v>
      </c>
      <c r="J31" s="160">
        <v>0</v>
      </c>
    </row>
    <row r="32" spans="1:10" ht="15.75">
      <c r="A32" s="156">
        <v>28</v>
      </c>
      <c r="B32" s="157" t="s">
        <v>397</v>
      </c>
      <c r="C32" s="160" t="s">
        <v>398</v>
      </c>
      <c r="D32" s="158">
        <v>40848</v>
      </c>
      <c r="E32" s="160">
        <v>0</v>
      </c>
      <c r="F32" s="160">
        <v>0</v>
      </c>
      <c r="G32" s="160">
        <v>0</v>
      </c>
      <c r="H32" s="160">
        <v>0</v>
      </c>
      <c r="I32" s="159">
        <v>0</v>
      </c>
      <c r="J32" s="160">
        <v>0</v>
      </c>
    </row>
    <row r="33" spans="1:10" ht="31.5">
      <c r="A33" s="156">
        <v>29</v>
      </c>
      <c r="B33" s="157" t="s">
        <v>145</v>
      </c>
      <c r="C33" s="156" t="s">
        <v>146</v>
      </c>
      <c r="D33" s="158">
        <v>40848</v>
      </c>
      <c r="E33" s="156"/>
      <c r="F33" s="156"/>
      <c r="G33" s="156"/>
      <c r="H33" s="156" t="s">
        <v>399</v>
      </c>
      <c r="I33" s="159" t="s">
        <v>400</v>
      </c>
      <c r="J33" s="156">
        <v>2</v>
      </c>
    </row>
    <row r="34" spans="1:10" ht="15.75">
      <c r="A34" s="156">
        <v>30</v>
      </c>
      <c r="B34" s="157" t="s">
        <v>147</v>
      </c>
      <c r="C34" s="156">
        <v>9</v>
      </c>
      <c r="D34" s="158"/>
      <c r="E34" s="156">
        <v>9</v>
      </c>
      <c r="F34" s="156">
        <v>1</v>
      </c>
      <c r="G34" s="156" t="s">
        <v>378</v>
      </c>
      <c r="H34" s="156"/>
      <c r="I34" s="159"/>
      <c r="J34" s="156"/>
    </row>
    <row r="35" spans="1:10" ht="15.75">
      <c r="A35" s="156">
        <v>31</v>
      </c>
      <c r="B35" s="157" t="s">
        <v>150</v>
      </c>
      <c r="C35" s="156">
        <v>12</v>
      </c>
      <c r="D35" s="158"/>
      <c r="E35" s="156"/>
      <c r="F35" s="156">
        <v>1</v>
      </c>
      <c r="G35" s="156" t="s">
        <v>373</v>
      </c>
      <c r="H35" s="156"/>
      <c r="I35" s="159"/>
      <c r="J35" s="156"/>
    </row>
    <row r="36" spans="1:10" ht="15.75">
      <c r="A36" s="156">
        <v>32</v>
      </c>
      <c r="B36" s="157" t="s">
        <v>151</v>
      </c>
      <c r="C36" s="156">
        <v>10</v>
      </c>
      <c r="D36" s="158">
        <v>40848</v>
      </c>
      <c r="E36" s="156"/>
      <c r="F36" s="156"/>
      <c r="G36" s="156"/>
      <c r="H36" s="156"/>
      <c r="I36" s="159"/>
      <c r="J36" s="156"/>
    </row>
    <row r="37" spans="1:10" ht="15.75">
      <c r="A37" s="156">
        <v>33</v>
      </c>
      <c r="B37" s="157" t="s">
        <v>153</v>
      </c>
      <c r="C37" s="156" t="s">
        <v>154</v>
      </c>
      <c r="D37" s="158">
        <v>40756</v>
      </c>
      <c r="E37" s="156">
        <v>21</v>
      </c>
      <c r="F37" s="156">
        <v>1</v>
      </c>
      <c r="G37" s="156" t="s">
        <v>28</v>
      </c>
      <c r="H37" s="156"/>
      <c r="I37" s="159"/>
      <c r="J37" s="156"/>
    </row>
    <row r="38" spans="1:10" ht="31.5">
      <c r="A38" s="156">
        <v>34</v>
      </c>
      <c r="B38" s="157" t="s">
        <v>156</v>
      </c>
      <c r="C38" s="156" t="s">
        <v>401</v>
      </c>
      <c r="D38" s="158">
        <v>40817</v>
      </c>
      <c r="E38" s="156"/>
      <c r="F38" s="156"/>
      <c r="G38" s="156"/>
      <c r="H38" s="156" t="s">
        <v>402</v>
      </c>
      <c r="I38" s="159" t="s">
        <v>403</v>
      </c>
      <c r="J38" s="156">
        <v>2</v>
      </c>
    </row>
    <row r="39" spans="1:10" ht="15.75">
      <c r="A39" s="156">
        <v>35</v>
      </c>
      <c r="B39" s="157" t="s">
        <v>404</v>
      </c>
      <c r="C39" s="160">
        <v>26</v>
      </c>
      <c r="D39" s="158"/>
      <c r="E39" s="160">
        <v>26</v>
      </c>
      <c r="F39" s="160">
        <v>1</v>
      </c>
      <c r="G39" s="160" t="s">
        <v>381</v>
      </c>
      <c r="H39" s="160">
        <v>0</v>
      </c>
      <c r="I39" s="159">
        <v>0</v>
      </c>
      <c r="J39" s="160">
        <v>0</v>
      </c>
    </row>
    <row r="40" spans="1:10" ht="47.25">
      <c r="A40" s="156">
        <v>36</v>
      </c>
      <c r="B40" s="157" t="s">
        <v>161</v>
      </c>
      <c r="C40" s="156" t="s">
        <v>405</v>
      </c>
      <c r="D40" s="158">
        <v>40756</v>
      </c>
      <c r="E40" s="156" t="s">
        <v>406</v>
      </c>
      <c r="F40" s="156">
        <v>4</v>
      </c>
      <c r="G40" s="156" t="s">
        <v>407</v>
      </c>
      <c r="H40" s="156" t="s">
        <v>408</v>
      </c>
      <c r="I40" s="159" t="s">
        <v>409</v>
      </c>
      <c r="J40" s="156">
        <v>1</v>
      </c>
    </row>
    <row r="41" spans="1:10" ht="15.75">
      <c r="A41" s="156">
        <v>37</v>
      </c>
      <c r="B41" s="157" t="s">
        <v>163</v>
      </c>
      <c r="C41" s="156" t="s">
        <v>164</v>
      </c>
      <c r="D41" s="158">
        <v>40787</v>
      </c>
      <c r="E41" s="156"/>
      <c r="F41" s="156"/>
      <c r="G41" s="156"/>
      <c r="H41" s="156">
        <v>38</v>
      </c>
      <c r="I41" s="159" t="s">
        <v>410</v>
      </c>
      <c r="J41" s="156">
        <v>1</v>
      </c>
    </row>
    <row r="42" spans="1:10" ht="15.75">
      <c r="A42" s="156">
        <v>38</v>
      </c>
      <c r="B42" s="157" t="s">
        <v>165</v>
      </c>
      <c r="C42" s="156">
        <v>12</v>
      </c>
      <c r="D42" s="158">
        <v>40848</v>
      </c>
      <c r="E42" s="156">
        <v>12</v>
      </c>
      <c r="F42" s="156">
        <v>1</v>
      </c>
      <c r="G42" s="156" t="s">
        <v>381</v>
      </c>
      <c r="H42" s="156"/>
      <c r="I42" s="159"/>
      <c r="J42" s="156"/>
    </row>
    <row r="43" spans="1:10" ht="15.75">
      <c r="A43" s="156">
        <v>39</v>
      </c>
      <c r="B43" s="157" t="s">
        <v>168</v>
      </c>
      <c r="C43" s="156">
        <v>11</v>
      </c>
      <c r="D43" s="158">
        <v>40848</v>
      </c>
      <c r="E43" s="156"/>
      <c r="F43" s="156"/>
      <c r="G43" s="156"/>
      <c r="H43" s="156"/>
      <c r="I43" s="159"/>
      <c r="J43" s="156"/>
    </row>
    <row r="44" spans="1:10" ht="15.75">
      <c r="A44" s="156">
        <v>40</v>
      </c>
      <c r="B44" s="157" t="s">
        <v>169</v>
      </c>
      <c r="C44" s="156">
        <v>10</v>
      </c>
      <c r="D44" s="158">
        <v>40848</v>
      </c>
      <c r="E44" s="156"/>
      <c r="F44" s="156"/>
      <c r="G44" s="156"/>
      <c r="H44" s="156"/>
      <c r="I44" s="159"/>
      <c r="J44" s="156"/>
    </row>
    <row r="45" spans="1:10" ht="15.75">
      <c r="A45" s="156">
        <v>41</v>
      </c>
      <c r="B45" s="157" t="s">
        <v>170</v>
      </c>
      <c r="C45" s="156">
        <v>156</v>
      </c>
      <c r="D45" s="158">
        <v>40848</v>
      </c>
      <c r="E45" s="156"/>
      <c r="F45" s="156"/>
      <c r="G45" s="156"/>
      <c r="H45" s="156">
        <v>156</v>
      </c>
      <c r="I45" s="159" t="s">
        <v>411</v>
      </c>
      <c r="J45" s="156"/>
    </row>
    <row r="46" spans="1:10" ht="15.75">
      <c r="A46" s="156">
        <v>42</v>
      </c>
      <c r="B46" s="157" t="s">
        <v>173</v>
      </c>
      <c r="C46" s="156">
        <v>11</v>
      </c>
      <c r="D46" s="158">
        <v>40848</v>
      </c>
      <c r="E46" s="156"/>
      <c r="F46" s="156"/>
      <c r="G46" s="156"/>
      <c r="H46" s="156"/>
      <c r="I46" s="159"/>
      <c r="J46" s="156"/>
    </row>
    <row r="47" spans="1:10" ht="15.75">
      <c r="A47" s="156">
        <v>43</v>
      </c>
      <c r="B47" s="157" t="s">
        <v>174</v>
      </c>
      <c r="C47" s="156" t="s">
        <v>412</v>
      </c>
      <c r="D47" s="158">
        <v>40878</v>
      </c>
      <c r="E47" s="156">
        <v>180</v>
      </c>
      <c r="F47" s="156">
        <v>1</v>
      </c>
      <c r="G47" s="156" t="s">
        <v>381</v>
      </c>
      <c r="H47" s="156"/>
      <c r="I47" s="159"/>
      <c r="J47" s="156"/>
    </row>
    <row r="48" spans="1:10" ht="15.75">
      <c r="A48" s="156">
        <v>44</v>
      </c>
      <c r="B48" s="157" t="s">
        <v>178</v>
      </c>
      <c r="C48" s="156" t="s">
        <v>179</v>
      </c>
      <c r="D48" s="158">
        <v>40756</v>
      </c>
      <c r="E48" s="156">
        <v>10</v>
      </c>
      <c r="F48" s="156">
        <v>1</v>
      </c>
      <c r="G48" s="156" t="s">
        <v>413</v>
      </c>
      <c r="H48" s="156"/>
      <c r="I48" s="159"/>
      <c r="J48" s="156"/>
    </row>
    <row r="49" spans="1:10" ht="15.75">
      <c r="A49" s="156">
        <v>45</v>
      </c>
      <c r="B49" s="157" t="s">
        <v>181</v>
      </c>
      <c r="C49" s="156">
        <v>73</v>
      </c>
      <c r="D49" s="158">
        <v>40756</v>
      </c>
      <c r="E49" s="156">
        <v>13</v>
      </c>
      <c r="F49" s="156">
        <v>1</v>
      </c>
      <c r="G49" s="156" t="s">
        <v>378</v>
      </c>
      <c r="H49" s="156"/>
      <c r="I49" s="159"/>
      <c r="J49" s="156"/>
    </row>
    <row r="50" spans="1:10" ht="47.25">
      <c r="A50" s="156">
        <v>46</v>
      </c>
      <c r="B50" s="157" t="s">
        <v>184</v>
      </c>
      <c r="C50" s="156" t="s">
        <v>414</v>
      </c>
      <c r="D50" s="158">
        <v>40787</v>
      </c>
      <c r="E50" s="156"/>
      <c r="F50" s="156"/>
      <c r="G50" s="156"/>
      <c r="H50" s="156" t="s">
        <v>415</v>
      </c>
      <c r="I50" s="159" t="s">
        <v>416</v>
      </c>
      <c r="J50" s="156">
        <v>1</v>
      </c>
    </row>
    <row r="51" spans="1:10" ht="15.75">
      <c r="A51" s="156">
        <v>47</v>
      </c>
      <c r="B51" s="157" t="s">
        <v>186</v>
      </c>
      <c r="C51" s="156" t="s">
        <v>187</v>
      </c>
      <c r="D51" s="158">
        <v>40787</v>
      </c>
      <c r="E51" s="156" t="s">
        <v>187</v>
      </c>
      <c r="F51" s="156">
        <v>2</v>
      </c>
      <c r="G51" s="156" t="s">
        <v>381</v>
      </c>
      <c r="H51" s="156"/>
      <c r="I51" s="159"/>
      <c r="J51" s="156"/>
    </row>
    <row r="52" spans="1:10" ht="15.75">
      <c r="A52" s="156">
        <v>48</v>
      </c>
      <c r="B52" s="157" t="s">
        <v>188</v>
      </c>
      <c r="C52" s="156">
        <v>11</v>
      </c>
      <c r="D52" s="158">
        <v>40603</v>
      </c>
      <c r="E52" s="156">
        <v>11</v>
      </c>
      <c r="F52" s="156">
        <v>1</v>
      </c>
      <c r="G52" s="156" t="s">
        <v>417</v>
      </c>
      <c r="H52" s="156"/>
      <c r="I52" s="159"/>
      <c r="J52" s="156"/>
    </row>
    <row r="53" spans="1:10" ht="31.5">
      <c r="A53" s="156">
        <v>49</v>
      </c>
      <c r="B53" s="157" t="s">
        <v>189</v>
      </c>
      <c r="C53" s="156" t="s">
        <v>190</v>
      </c>
      <c r="D53" s="158">
        <v>40817</v>
      </c>
      <c r="E53" s="156"/>
      <c r="F53" s="156"/>
      <c r="G53" s="156"/>
      <c r="H53" s="156" t="s">
        <v>418</v>
      </c>
      <c r="I53" s="159" t="s">
        <v>419</v>
      </c>
      <c r="J53" s="156">
        <v>1</v>
      </c>
    </row>
    <row r="54" spans="1:10" ht="31.5">
      <c r="A54" s="156">
        <v>50</v>
      </c>
      <c r="B54" s="157" t="s">
        <v>191</v>
      </c>
      <c r="C54" s="156" t="s">
        <v>420</v>
      </c>
      <c r="D54" s="158">
        <v>40756</v>
      </c>
      <c r="E54" s="156" t="s">
        <v>421</v>
      </c>
      <c r="F54" s="156">
        <v>5</v>
      </c>
      <c r="G54" s="156" t="s">
        <v>422</v>
      </c>
      <c r="H54" s="156"/>
      <c r="I54" s="159"/>
      <c r="J54" s="156"/>
    </row>
    <row r="55" spans="1:10" ht="44.25" customHeight="1">
      <c r="A55" s="156">
        <v>51</v>
      </c>
      <c r="B55" s="157" t="s">
        <v>193</v>
      </c>
      <c r="C55" s="156" t="s">
        <v>423</v>
      </c>
      <c r="D55" s="158">
        <v>40878</v>
      </c>
      <c r="E55" s="156">
        <v>79</v>
      </c>
      <c r="F55" s="156">
        <v>1</v>
      </c>
      <c r="G55" s="156" t="s">
        <v>358</v>
      </c>
      <c r="H55" s="156">
        <v>17</v>
      </c>
      <c r="I55" s="159" t="s">
        <v>424</v>
      </c>
      <c r="J55" s="156">
        <v>1</v>
      </c>
    </row>
    <row r="56" spans="1:10" ht="13.5" customHeight="1">
      <c r="A56" s="156">
        <v>52</v>
      </c>
      <c r="B56" s="157" t="s">
        <v>425</v>
      </c>
      <c r="C56" s="156">
        <v>77</v>
      </c>
      <c r="D56" s="158"/>
      <c r="E56" s="156"/>
      <c r="F56" s="156">
        <v>1</v>
      </c>
      <c r="G56" s="156" t="s">
        <v>381</v>
      </c>
      <c r="H56" s="156"/>
      <c r="I56" s="159"/>
      <c r="J56" s="156"/>
    </row>
    <row r="57" spans="1:10" ht="15.75">
      <c r="A57" s="156">
        <v>53</v>
      </c>
      <c r="B57" s="157" t="s">
        <v>204</v>
      </c>
      <c r="C57" s="156" t="s">
        <v>426</v>
      </c>
      <c r="D57" s="158">
        <v>40603</v>
      </c>
      <c r="E57" s="156">
        <v>179</v>
      </c>
      <c r="F57" s="156">
        <v>1</v>
      </c>
      <c r="G57" s="156" t="s">
        <v>427</v>
      </c>
      <c r="H57" s="156"/>
      <c r="I57" s="159"/>
      <c r="J57" s="156"/>
    </row>
    <row r="58" spans="1:10" ht="15.75">
      <c r="A58" s="156">
        <v>54</v>
      </c>
      <c r="B58" s="157" t="s">
        <v>208</v>
      </c>
      <c r="C58" s="156" t="s">
        <v>428</v>
      </c>
      <c r="D58" s="158">
        <v>40940</v>
      </c>
      <c r="E58" s="156"/>
      <c r="F58" s="156">
        <v>2</v>
      </c>
      <c r="G58" s="156"/>
      <c r="H58" s="156"/>
      <c r="I58" s="159"/>
      <c r="J58" s="156"/>
    </row>
    <row r="59" spans="1:10" ht="15.75">
      <c r="A59" s="156">
        <v>55</v>
      </c>
      <c r="B59" s="157" t="s">
        <v>209</v>
      </c>
      <c r="C59" s="156" t="s">
        <v>429</v>
      </c>
      <c r="D59" s="158">
        <v>40878</v>
      </c>
      <c r="E59" s="156" t="s">
        <v>430</v>
      </c>
      <c r="F59" s="156">
        <v>1</v>
      </c>
      <c r="G59" s="156" t="s">
        <v>431</v>
      </c>
      <c r="H59" s="156">
        <v>16</v>
      </c>
      <c r="I59" s="159" t="s">
        <v>432</v>
      </c>
      <c r="J59" s="156"/>
    </row>
    <row r="60" spans="1:10" ht="15.75">
      <c r="A60" s="156">
        <v>56</v>
      </c>
      <c r="B60" s="157" t="s">
        <v>433</v>
      </c>
      <c r="C60" s="156">
        <v>59</v>
      </c>
      <c r="D60" s="158">
        <v>40725</v>
      </c>
      <c r="E60" s="156">
        <v>59</v>
      </c>
      <c r="F60" s="156">
        <v>1</v>
      </c>
      <c r="G60" s="156"/>
      <c r="H60" s="156"/>
      <c r="I60" s="159"/>
      <c r="J60" s="156"/>
    </row>
    <row r="61" spans="1:10" ht="15.75">
      <c r="A61" s="156">
        <v>57</v>
      </c>
      <c r="B61" s="157" t="s">
        <v>211</v>
      </c>
      <c r="C61" s="156">
        <v>35</v>
      </c>
      <c r="D61" s="158">
        <v>40603</v>
      </c>
      <c r="E61" s="156">
        <v>35</v>
      </c>
      <c r="F61" s="156">
        <v>1</v>
      </c>
      <c r="G61" s="156" t="s">
        <v>417</v>
      </c>
      <c r="H61" s="156"/>
      <c r="I61" s="159"/>
      <c r="J61" s="156"/>
    </row>
    <row r="62" spans="1:10" ht="15.75">
      <c r="A62" s="156">
        <v>58</v>
      </c>
      <c r="B62" s="157" t="s">
        <v>213</v>
      </c>
      <c r="C62" s="156" t="s">
        <v>434</v>
      </c>
      <c r="D62" s="158">
        <v>40603</v>
      </c>
      <c r="E62" s="156">
        <v>33</v>
      </c>
      <c r="F62" s="156">
        <v>1</v>
      </c>
      <c r="G62" s="156" t="s">
        <v>358</v>
      </c>
      <c r="H62" s="156"/>
      <c r="I62" s="159"/>
      <c r="J62" s="156"/>
    </row>
    <row r="63" spans="1:10" ht="15.75">
      <c r="A63" s="156">
        <v>59</v>
      </c>
      <c r="B63" s="157" t="s">
        <v>214</v>
      </c>
      <c r="C63" s="156" t="s">
        <v>435</v>
      </c>
      <c r="D63" s="158">
        <v>40909</v>
      </c>
      <c r="E63" s="156"/>
      <c r="F63" s="156"/>
      <c r="G63" s="156"/>
      <c r="H63" s="156">
        <v>158</v>
      </c>
      <c r="I63" s="159" t="s">
        <v>436</v>
      </c>
      <c r="J63" s="156"/>
    </row>
    <row r="64" spans="1:10" ht="15.75">
      <c r="A64" s="156">
        <v>60</v>
      </c>
      <c r="B64" s="157" t="s">
        <v>216</v>
      </c>
      <c r="C64" s="156" t="s">
        <v>217</v>
      </c>
      <c r="D64" s="158">
        <v>40909</v>
      </c>
      <c r="E64" s="156"/>
      <c r="F64" s="156"/>
      <c r="G64" s="156"/>
      <c r="H64" s="156">
        <v>78</v>
      </c>
      <c r="I64" s="159" t="s">
        <v>437</v>
      </c>
      <c r="J64" s="156"/>
    </row>
    <row r="65" spans="1:10" ht="47.25">
      <c r="A65" s="156">
        <v>61</v>
      </c>
      <c r="B65" s="157" t="s">
        <v>218</v>
      </c>
      <c r="C65" s="156" t="s">
        <v>438</v>
      </c>
      <c r="D65" s="158">
        <v>40756</v>
      </c>
      <c r="E65" s="156" t="s">
        <v>439</v>
      </c>
      <c r="F65" s="156">
        <v>9</v>
      </c>
      <c r="G65" s="156" t="s">
        <v>440</v>
      </c>
      <c r="H65" s="156">
        <v>17</v>
      </c>
      <c r="I65" s="159" t="s">
        <v>441</v>
      </c>
      <c r="J65" s="156">
        <v>1</v>
      </c>
    </row>
    <row r="66" spans="1:10" ht="15.75">
      <c r="A66" s="156">
        <v>62</v>
      </c>
      <c r="B66" s="157" t="s">
        <v>223</v>
      </c>
      <c r="C66" s="156">
        <v>157</v>
      </c>
      <c r="D66" s="158">
        <v>40603</v>
      </c>
      <c r="E66" s="156"/>
      <c r="F66" s="156"/>
      <c r="G66" s="156"/>
      <c r="H66" s="156"/>
      <c r="I66" s="159"/>
      <c r="J66" s="156"/>
    </row>
    <row r="67" spans="1:10" ht="15.75">
      <c r="A67" s="156">
        <v>63</v>
      </c>
      <c r="B67" s="157" t="s">
        <v>225</v>
      </c>
      <c r="C67" s="160" t="s">
        <v>442</v>
      </c>
      <c r="D67" s="158">
        <v>40940</v>
      </c>
      <c r="E67" s="160">
        <v>0</v>
      </c>
      <c r="F67" s="160">
        <v>0</v>
      </c>
      <c r="G67" s="160">
        <v>0</v>
      </c>
      <c r="H67" s="160">
        <v>0</v>
      </c>
      <c r="I67" s="159">
        <v>0</v>
      </c>
      <c r="J67" s="160">
        <v>0</v>
      </c>
    </row>
    <row r="68" spans="1:10" ht="15.75">
      <c r="A68" s="156">
        <v>64</v>
      </c>
      <c r="B68" s="157" t="s">
        <v>228</v>
      </c>
      <c r="C68" s="156">
        <v>10</v>
      </c>
      <c r="D68" s="158"/>
      <c r="E68" s="156">
        <v>10</v>
      </c>
      <c r="F68" s="156">
        <v>1</v>
      </c>
      <c r="G68" s="156" t="s">
        <v>443</v>
      </c>
      <c r="H68" s="156"/>
      <c r="I68" s="159"/>
      <c r="J68" s="156"/>
    </row>
    <row r="69" spans="1:10" ht="15.75">
      <c r="A69" s="156">
        <v>65</v>
      </c>
      <c r="B69" s="157" t="s">
        <v>229</v>
      </c>
      <c r="C69" s="160">
        <v>3</v>
      </c>
      <c r="D69" s="158">
        <v>40940</v>
      </c>
      <c r="E69" s="160">
        <v>3</v>
      </c>
      <c r="F69" s="160">
        <v>1</v>
      </c>
      <c r="G69" s="160" t="s">
        <v>381</v>
      </c>
      <c r="H69" s="160">
        <v>0</v>
      </c>
      <c r="I69" s="159">
        <v>0</v>
      </c>
      <c r="J69" s="160">
        <v>0</v>
      </c>
    </row>
    <row r="70" spans="1:10" ht="15.75">
      <c r="A70" s="156">
        <v>66</v>
      </c>
      <c r="B70" s="157" t="s">
        <v>444</v>
      </c>
      <c r="C70" s="160">
        <v>4</v>
      </c>
      <c r="D70" s="158">
        <v>40940</v>
      </c>
      <c r="E70" s="160">
        <v>0</v>
      </c>
      <c r="F70" s="160">
        <v>0</v>
      </c>
      <c r="G70" s="160">
        <v>0</v>
      </c>
      <c r="H70" s="160">
        <v>4</v>
      </c>
      <c r="I70" s="159" t="s">
        <v>445</v>
      </c>
      <c r="J70" s="160">
        <v>1</v>
      </c>
    </row>
    <row r="71" spans="1:10" ht="31.5">
      <c r="A71" s="156">
        <v>67</v>
      </c>
      <c r="B71" s="157" t="s">
        <v>231</v>
      </c>
      <c r="C71" s="156" t="s">
        <v>446</v>
      </c>
      <c r="D71" s="158">
        <v>40756</v>
      </c>
      <c r="E71" s="156" t="s">
        <v>447</v>
      </c>
      <c r="F71" s="156">
        <v>2</v>
      </c>
      <c r="G71" s="156" t="s">
        <v>413</v>
      </c>
      <c r="H71" s="156" t="s">
        <v>448</v>
      </c>
      <c r="I71" s="159" t="s">
        <v>449</v>
      </c>
      <c r="J71" s="156"/>
    </row>
    <row r="72" spans="1:10" ht="31.5">
      <c r="A72" s="156">
        <v>68</v>
      </c>
      <c r="B72" s="157" t="s">
        <v>234</v>
      </c>
      <c r="C72" s="160">
        <v>46</v>
      </c>
      <c r="D72" s="158">
        <v>40756</v>
      </c>
      <c r="E72" s="160" t="s">
        <v>450</v>
      </c>
      <c r="F72" s="160">
        <v>4</v>
      </c>
      <c r="G72" s="160" t="s">
        <v>451</v>
      </c>
      <c r="H72" s="160">
        <v>0</v>
      </c>
      <c r="I72" s="159">
        <v>0</v>
      </c>
      <c r="J72" s="160">
        <v>0</v>
      </c>
    </row>
    <row r="73" spans="1:10" ht="15.75">
      <c r="A73" s="156">
        <v>69</v>
      </c>
      <c r="B73" s="157" t="s">
        <v>236</v>
      </c>
      <c r="C73" s="160">
        <v>3</v>
      </c>
      <c r="D73" s="158">
        <v>40940</v>
      </c>
      <c r="E73" s="160">
        <v>0</v>
      </c>
      <c r="F73" s="160">
        <v>0</v>
      </c>
      <c r="G73" s="160">
        <v>0</v>
      </c>
      <c r="H73" s="160">
        <v>3</v>
      </c>
      <c r="I73" s="159" t="s">
        <v>452</v>
      </c>
      <c r="J73" s="160">
        <v>0</v>
      </c>
    </row>
    <row r="74" spans="1:10" ht="15.75">
      <c r="A74" s="156">
        <v>70</v>
      </c>
      <c r="B74" s="157" t="s">
        <v>237</v>
      </c>
      <c r="C74" s="160">
        <v>15</v>
      </c>
      <c r="D74" s="158">
        <v>40940</v>
      </c>
      <c r="E74" s="160">
        <v>0</v>
      </c>
      <c r="F74" s="160">
        <v>0</v>
      </c>
      <c r="G74" s="160">
        <v>0</v>
      </c>
      <c r="H74" s="160">
        <v>0</v>
      </c>
      <c r="I74" s="159">
        <v>0</v>
      </c>
      <c r="J74" s="160">
        <v>0</v>
      </c>
    </row>
    <row r="75" spans="1:10" ht="15.75">
      <c r="A75" s="156">
        <v>71</v>
      </c>
      <c r="B75" s="157" t="s">
        <v>238</v>
      </c>
      <c r="C75" s="160" t="s">
        <v>453</v>
      </c>
      <c r="D75" s="158">
        <v>40940</v>
      </c>
      <c r="E75" s="160" t="s">
        <v>454</v>
      </c>
      <c r="F75" s="160">
        <v>1</v>
      </c>
      <c r="G75" s="160" t="s">
        <v>381</v>
      </c>
      <c r="H75" s="160">
        <v>0</v>
      </c>
      <c r="I75" s="159">
        <v>0</v>
      </c>
      <c r="J75" s="160">
        <v>0</v>
      </c>
    </row>
    <row r="76" spans="1:10" ht="15.75">
      <c r="A76" s="156">
        <v>72</v>
      </c>
      <c r="B76" s="157" t="s">
        <v>240</v>
      </c>
      <c r="C76" s="160">
        <v>6</v>
      </c>
      <c r="D76" s="158">
        <v>40940</v>
      </c>
      <c r="E76" s="160">
        <v>0</v>
      </c>
      <c r="F76" s="160">
        <v>0</v>
      </c>
      <c r="G76" s="160">
        <v>0</v>
      </c>
      <c r="H76" s="160">
        <v>0</v>
      </c>
      <c r="I76" s="159">
        <v>0</v>
      </c>
      <c r="J76" s="160">
        <v>0</v>
      </c>
    </row>
    <row r="77" spans="1:10" ht="15.75">
      <c r="A77" s="156">
        <v>73</v>
      </c>
      <c r="B77" s="157" t="s">
        <v>241</v>
      </c>
      <c r="C77" s="160" t="s">
        <v>455</v>
      </c>
      <c r="D77" s="158">
        <v>40940</v>
      </c>
      <c r="E77" s="160">
        <v>0</v>
      </c>
      <c r="F77" s="160">
        <v>0</v>
      </c>
      <c r="G77" s="160">
        <v>0</v>
      </c>
      <c r="H77" s="160">
        <v>15</v>
      </c>
      <c r="I77" s="159" t="s">
        <v>456</v>
      </c>
      <c r="J77" s="160">
        <v>1</v>
      </c>
    </row>
    <row r="78" spans="1:10" ht="15.75">
      <c r="A78" s="156">
        <v>74</v>
      </c>
      <c r="B78" s="157" t="s">
        <v>243</v>
      </c>
      <c r="C78" s="160">
        <v>88</v>
      </c>
      <c r="D78" s="158"/>
      <c r="E78" s="160">
        <v>88</v>
      </c>
      <c r="F78" s="160">
        <v>1</v>
      </c>
      <c r="G78" s="160" t="s">
        <v>431</v>
      </c>
      <c r="H78" s="160">
        <v>0</v>
      </c>
      <c r="I78" s="159">
        <v>0</v>
      </c>
      <c r="J78" s="160">
        <v>0</v>
      </c>
    </row>
    <row r="79" spans="1:10" ht="15.75">
      <c r="A79" s="156">
        <v>75</v>
      </c>
      <c r="B79" s="157" t="s">
        <v>246</v>
      </c>
      <c r="C79" s="160" t="s">
        <v>457</v>
      </c>
      <c r="D79" s="158">
        <v>40940</v>
      </c>
      <c r="E79" s="160">
        <v>0</v>
      </c>
      <c r="F79" s="160">
        <v>0</v>
      </c>
      <c r="G79" s="160">
        <v>0</v>
      </c>
      <c r="H79" s="160">
        <v>19</v>
      </c>
      <c r="I79" s="159" t="s">
        <v>458</v>
      </c>
      <c r="J79" s="160">
        <v>0</v>
      </c>
    </row>
    <row r="80" spans="1:10" ht="15.75">
      <c r="A80" s="156">
        <v>76</v>
      </c>
      <c r="B80" s="157" t="s">
        <v>248</v>
      </c>
      <c r="C80" s="156" t="s">
        <v>459</v>
      </c>
      <c r="D80" s="158">
        <v>40817</v>
      </c>
      <c r="E80" s="156"/>
      <c r="F80" s="156"/>
      <c r="G80" s="156"/>
      <c r="H80" s="156"/>
      <c r="I80" s="159"/>
      <c r="J80" s="156"/>
    </row>
    <row r="81" spans="1:10" ht="15.75">
      <c r="A81" s="156">
        <v>77</v>
      </c>
      <c r="B81" s="157" t="s">
        <v>251</v>
      </c>
      <c r="C81" s="156">
        <v>79</v>
      </c>
      <c r="D81" s="158">
        <v>40878</v>
      </c>
      <c r="E81" s="156"/>
      <c r="F81" s="156"/>
      <c r="G81" s="156"/>
      <c r="H81" s="156">
        <v>79</v>
      </c>
      <c r="I81" s="159" t="s">
        <v>460</v>
      </c>
      <c r="J81" s="156">
        <v>1</v>
      </c>
    </row>
    <row r="82" spans="1:10" ht="15.75">
      <c r="A82" s="156">
        <v>78</v>
      </c>
      <c r="B82" s="157" t="s">
        <v>252</v>
      </c>
      <c r="C82" s="156" t="s">
        <v>461</v>
      </c>
      <c r="D82" s="158">
        <v>40878</v>
      </c>
      <c r="E82" s="156"/>
      <c r="F82" s="156"/>
      <c r="G82" s="156"/>
      <c r="H82" s="156">
        <v>5</v>
      </c>
      <c r="I82" s="159" t="s">
        <v>462</v>
      </c>
      <c r="J82" s="156">
        <v>1</v>
      </c>
    </row>
    <row r="83" spans="1:10" ht="15.75">
      <c r="A83" s="156">
        <v>79</v>
      </c>
      <c r="B83" s="157" t="s">
        <v>463</v>
      </c>
      <c r="C83" s="156" t="s">
        <v>464</v>
      </c>
      <c r="D83" s="158">
        <v>40969</v>
      </c>
      <c r="E83" s="156"/>
      <c r="F83" s="156"/>
      <c r="G83" s="156"/>
      <c r="H83" s="156">
        <v>106</v>
      </c>
      <c r="I83" s="159" t="s">
        <v>465</v>
      </c>
      <c r="J83" s="156"/>
    </row>
    <row r="84" spans="1:10" ht="15.75">
      <c r="A84" s="156">
        <v>80</v>
      </c>
      <c r="B84" s="157" t="s">
        <v>261</v>
      </c>
      <c r="C84" s="156" t="s">
        <v>466</v>
      </c>
      <c r="D84" s="158">
        <v>40878</v>
      </c>
      <c r="E84" s="156"/>
      <c r="F84" s="156"/>
      <c r="G84" s="156"/>
      <c r="H84" s="156">
        <v>58</v>
      </c>
      <c r="I84" s="159" t="s">
        <v>467</v>
      </c>
      <c r="J84" s="156">
        <v>1</v>
      </c>
    </row>
    <row r="85" spans="1:10" ht="31.5">
      <c r="A85" s="156">
        <v>81</v>
      </c>
      <c r="B85" s="157" t="s">
        <v>264</v>
      </c>
      <c r="C85" s="156" t="s">
        <v>468</v>
      </c>
      <c r="D85" s="158">
        <v>40878</v>
      </c>
      <c r="E85" s="156"/>
      <c r="F85" s="156"/>
      <c r="G85" s="156"/>
      <c r="H85" s="156">
        <v>58</v>
      </c>
      <c r="I85" s="159" t="s">
        <v>469</v>
      </c>
      <c r="J85" s="156"/>
    </row>
    <row r="86" spans="1:10" ht="47.25">
      <c r="A86" s="156">
        <v>82</v>
      </c>
      <c r="B86" s="157" t="s">
        <v>267</v>
      </c>
      <c r="C86" s="156" t="s">
        <v>470</v>
      </c>
      <c r="D86" s="158">
        <v>40878</v>
      </c>
      <c r="E86" s="156">
        <v>20</v>
      </c>
      <c r="F86" s="156">
        <v>1</v>
      </c>
      <c r="G86" s="156" t="s">
        <v>381</v>
      </c>
      <c r="H86" s="156" t="s">
        <v>471</v>
      </c>
      <c r="I86" s="159" t="s">
        <v>472</v>
      </c>
      <c r="J86" s="156"/>
    </row>
    <row r="87" spans="1:10" ht="15.75">
      <c r="A87" s="156">
        <v>83</v>
      </c>
      <c r="B87" s="157" t="s">
        <v>277</v>
      </c>
      <c r="C87" s="156" t="s">
        <v>473</v>
      </c>
      <c r="D87" s="158">
        <v>40848</v>
      </c>
      <c r="E87" s="156">
        <v>98</v>
      </c>
      <c r="F87" s="156">
        <v>1</v>
      </c>
      <c r="G87" s="156"/>
      <c r="H87" s="156"/>
      <c r="I87" s="159"/>
      <c r="J87" s="156"/>
    </row>
    <row r="88" spans="1:10" ht="15.75">
      <c r="A88" s="156">
        <v>84</v>
      </c>
      <c r="B88" s="157" t="s">
        <v>281</v>
      </c>
      <c r="C88" s="156">
        <v>36</v>
      </c>
      <c r="D88" s="158">
        <v>40848</v>
      </c>
      <c r="E88" s="156"/>
      <c r="F88" s="156"/>
      <c r="G88" s="156"/>
      <c r="H88" s="156">
        <v>36</v>
      </c>
      <c r="I88" s="159" t="s">
        <v>474</v>
      </c>
      <c r="J88" s="156">
        <v>1</v>
      </c>
    </row>
    <row r="89" spans="1:10" ht="15.75">
      <c r="A89" s="156">
        <v>85</v>
      </c>
      <c r="B89" s="157" t="s">
        <v>284</v>
      </c>
      <c r="C89" s="156">
        <v>35</v>
      </c>
      <c r="D89" s="158">
        <v>40848</v>
      </c>
      <c r="E89" s="156"/>
      <c r="F89" s="156"/>
      <c r="G89" s="156"/>
      <c r="H89" s="156"/>
      <c r="I89" s="159"/>
      <c r="J89" s="156"/>
    </row>
    <row r="90" spans="1:10" ht="15.75">
      <c r="A90" s="156">
        <v>86</v>
      </c>
      <c r="B90" s="157" t="s">
        <v>289</v>
      </c>
      <c r="C90" s="156">
        <v>104</v>
      </c>
      <c r="D90" s="158">
        <v>40848</v>
      </c>
      <c r="E90" s="156"/>
      <c r="F90" s="156"/>
      <c r="G90" s="156"/>
      <c r="H90" s="156"/>
      <c r="I90" s="159"/>
      <c r="J90" s="156"/>
    </row>
    <row r="91" spans="1:10" ht="31.5">
      <c r="A91" s="156">
        <v>87</v>
      </c>
      <c r="B91" s="157" t="s">
        <v>290</v>
      </c>
      <c r="C91" s="156" t="s">
        <v>475</v>
      </c>
      <c r="D91" s="158">
        <v>40848</v>
      </c>
      <c r="E91" s="156"/>
      <c r="F91" s="156"/>
      <c r="G91" s="156"/>
      <c r="H91" s="156"/>
      <c r="I91" s="159"/>
      <c r="J91" s="156"/>
    </row>
    <row r="92" spans="1:10" ht="31.5">
      <c r="A92" s="156">
        <v>88</v>
      </c>
      <c r="B92" s="157" t="s">
        <v>311</v>
      </c>
      <c r="C92" s="156" t="s">
        <v>476</v>
      </c>
      <c r="D92" s="158">
        <v>40878</v>
      </c>
      <c r="E92" s="156">
        <v>139</v>
      </c>
      <c r="F92" s="156">
        <v>1</v>
      </c>
      <c r="G92" s="156" t="s">
        <v>381</v>
      </c>
      <c r="H92" s="156">
        <v>172</v>
      </c>
      <c r="I92" s="159" t="s">
        <v>477</v>
      </c>
      <c r="J92" s="156">
        <v>1</v>
      </c>
    </row>
    <row r="93" spans="1:10" ht="15.75">
      <c r="A93" s="156">
        <v>89</v>
      </c>
      <c r="B93" s="157" t="s">
        <v>318</v>
      </c>
      <c r="C93" s="156">
        <v>142</v>
      </c>
      <c r="D93" s="158">
        <v>40878</v>
      </c>
      <c r="E93" s="156"/>
      <c r="F93" s="156"/>
      <c r="G93" s="156"/>
      <c r="H93" s="156"/>
      <c r="I93" s="159"/>
      <c r="J93" s="156"/>
    </row>
    <row r="94" spans="1:10" ht="15.75">
      <c r="A94" s="156">
        <v>90</v>
      </c>
      <c r="B94" s="157" t="s">
        <v>323</v>
      </c>
      <c r="C94" s="156">
        <v>139</v>
      </c>
      <c r="D94" s="158">
        <v>40878</v>
      </c>
      <c r="E94" s="156"/>
      <c r="F94" s="156"/>
      <c r="G94" s="156"/>
      <c r="H94" s="156"/>
      <c r="I94" s="159"/>
      <c r="J94" s="156"/>
    </row>
    <row r="95" spans="1:10" ht="15.75">
      <c r="A95" s="156">
        <v>91</v>
      </c>
      <c r="B95" s="157" t="s">
        <v>325</v>
      </c>
      <c r="C95" s="156" t="s">
        <v>478</v>
      </c>
      <c r="D95" s="158">
        <v>40878</v>
      </c>
      <c r="E95" s="156"/>
      <c r="F95" s="156"/>
      <c r="G95" s="156"/>
      <c r="H95" s="156"/>
      <c r="I95" s="159"/>
      <c r="J95" s="156"/>
    </row>
    <row r="96" spans="1:10" ht="31.5">
      <c r="A96" s="156">
        <v>92</v>
      </c>
      <c r="B96" s="157" t="s">
        <v>301</v>
      </c>
      <c r="C96" s="156" t="s">
        <v>479</v>
      </c>
      <c r="D96" s="158">
        <v>40909</v>
      </c>
      <c r="E96" s="156">
        <v>19</v>
      </c>
      <c r="F96" s="156">
        <v>1</v>
      </c>
      <c r="G96" s="156" t="s">
        <v>381</v>
      </c>
      <c r="H96" s="156" t="s">
        <v>480</v>
      </c>
      <c r="I96" s="159" t="s">
        <v>481</v>
      </c>
      <c r="J96" s="156">
        <v>1</v>
      </c>
    </row>
    <row r="97" spans="1:10" ht="15.75">
      <c r="A97" s="156">
        <v>93</v>
      </c>
      <c r="B97" s="157" t="s">
        <v>304</v>
      </c>
      <c r="C97" s="156">
        <v>30</v>
      </c>
      <c r="D97" s="158">
        <v>40909</v>
      </c>
      <c r="E97" s="162" t="s">
        <v>482</v>
      </c>
      <c r="F97" s="156">
        <v>2</v>
      </c>
      <c r="G97" s="156" t="s">
        <v>483</v>
      </c>
      <c r="H97" s="156"/>
      <c r="I97" s="159"/>
      <c r="J97" s="156"/>
    </row>
    <row r="98" spans="1:10" ht="15.75">
      <c r="A98" s="156">
        <v>94</v>
      </c>
      <c r="B98" s="157" t="s">
        <v>306</v>
      </c>
      <c r="C98" s="156" t="s">
        <v>307</v>
      </c>
      <c r="D98" s="158">
        <v>40909</v>
      </c>
      <c r="E98" s="156">
        <v>33</v>
      </c>
      <c r="F98" s="156">
        <v>1</v>
      </c>
      <c r="G98" s="156" t="s">
        <v>381</v>
      </c>
      <c r="H98" s="156"/>
      <c r="I98" s="159"/>
      <c r="J98" s="156"/>
    </row>
    <row r="99" spans="1:10" ht="15.75">
      <c r="A99" s="156">
        <v>95</v>
      </c>
      <c r="B99" s="157" t="s">
        <v>308</v>
      </c>
      <c r="C99" s="156" t="s">
        <v>484</v>
      </c>
      <c r="D99" s="158"/>
      <c r="E99" s="156" t="s">
        <v>484</v>
      </c>
      <c r="F99" s="156">
        <v>2</v>
      </c>
      <c r="G99" s="156" t="s">
        <v>413</v>
      </c>
      <c r="H99" s="156"/>
      <c r="I99" s="159"/>
      <c r="J99" s="156"/>
    </row>
    <row r="100" spans="1:10" ht="15.75">
      <c r="A100" s="156">
        <v>96</v>
      </c>
      <c r="B100" s="157" t="s">
        <v>310</v>
      </c>
      <c r="C100" s="156">
        <v>18</v>
      </c>
      <c r="D100" s="158">
        <v>40909</v>
      </c>
      <c r="E100" s="156"/>
      <c r="F100" s="156"/>
      <c r="G100" s="156"/>
      <c r="H100" s="156"/>
      <c r="I100" s="159"/>
      <c r="J100" s="156"/>
    </row>
    <row r="101" spans="1:10" ht="15.75">
      <c r="A101" s="156">
        <v>97</v>
      </c>
      <c r="B101" s="157" t="s">
        <v>330</v>
      </c>
      <c r="C101" s="156">
        <v>19</v>
      </c>
      <c r="D101" s="158">
        <v>40909</v>
      </c>
      <c r="E101" s="156"/>
      <c r="F101" s="156"/>
      <c r="G101" s="156"/>
      <c r="H101" s="156">
        <v>19</v>
      </c>
      <c r="I101" s="159" t="s">
        <v>485</v>
      </c>
      <c r="J101" s="156">
        <v>1</v>
      </c>
    </row>
    <row r="102" spans="1:10" ht="15.75">
      <c r="A102" s="156">
        <v>98</v>
      </c>
      <c r="B102" s="157" t="s">
        <v>332</v>
      </c>
      <c r="C102" s="161" t="s">
        <v>486</v>
      </c>
      <c r="D102" s="158">
        <v>40909</v>
      </c>
      <c r="E102" s="156"/>
      <c r="F102" s="156"/>
      <c r="G102" s="156"/>
      <c r="H102" s="156"/>
      <c r="I102" s="159"/>
      <c r="J102" s="156"/>
    </row>
    <row r="103" spans="1:11" s="152" customFormat="1" ht="17.25" customHeight="1">
      <c r="A103" s="163"/>
      <c r="B103" s="164" t="s">
        <v>487</v>
      </c>
      <c r="C103" s="163" t="s">
        <v>488</v>
      </c>
      <c r="D103" s="165"/>
      <c r="E103" s="165"/>
      <c r="F103" s="163">
        <f>SUM(F5:F102)</f>
        <v>79</v>
      </c>
      <c r="G103" s="166" t="s">
        <v>489</v>
      </c>
      <c r="H103" s="167"/>
      <c r="I103" s="168"/>
      <c r="J103" s="163">
        <f>SUM(J5:J102)</f>
        <v>25</v>
      </c>
      <c r="K103" s="151"/>
    </row>
    <row r="104" spans="1:11" s="152" customFormat="1" ht="17.25" customHeight="1">
      <c r="A104" s="169"/>
      <c r="B104" s="170"/>
      <c r="C104" s="171"/>
      <c r="D104" s="172"/>
      <c r="E104" s="172"/>
      <c r="F104" s="171"/>
      <c r="G104" s="173"/>
      <c r="H104" s="174"/>
      <c r="I104" s="175"/>
      <c r="J104" s="171"/>
      <c r="K104" s="151"/>
    </row>
    <row r="105" spans="1:11" s="152" customFormat="1" ht="39.75" customHeight="1">
      <c r="A105" s="176" t="s">
        <v>490</v>
      </c>
      <c r="B105" s="177"/>
      <c r="C105" s="177"/>
      <c r="D105" s="177"/>
      <c r="E105" s="177"/>
      <c r="F105" s="177"/>
      <c r="G105" s="177"/>
      <c r="H105" s="177"/>
      <c r="I105" s="177"/>
      <c r="J105" s="177"/>
      <c r="K105" s="151"/>
    </row>
    <row r="106" spans="1:11" s="152" customFormat="1" ht="17.25" customHeight="1">
      <c r="A106" s="169"/>
      <c r="B106" s="178"/>
      <c r="C106" s="169"/>
      <c r="D106" s="179"/>
      <c r="E106" s="179"/>
      <c r="F106" s="169"/>
      <c r="G106" s="180"/>
      <c r="H106" s="181"/>
      <c r="I106" s="182"/>
      <c r="J106" s="169"/>
      <c r="K106" s="151"/>
    </row>
    <row r="107" spans="2:10" ht="15.75">
      <c r="B107" s="184" t="s">
        <v>491</v>
      </c>
      <c r="C107" s="185"/>
      <c r="D107" s="185"/>
      <c r="E107" s="185"/>
      <c r="F107" s="185"/>
      <c r="G107" s="185"/>
      <c r="H107" s="185"/>
      <c r="I107" s="185"/>
      <c r="J107" s="185"/>
    </row>
    <row r="108" spans="1:11" s="152" customFormat="1" ht="22.5" customHeight="1">
      <c r="A108" s="149" t="s">
        <v>6</v>
      </c>
      <c r="B108" s="149" t="s">
        <v>8</v>
      </c>
      <c r="C108" s="150" t="s">
        <v>347</v>
      </c>
      <c r="D108" s="150"/>
      <c r="E108" s="150" t="s">
        <v>348</v>
      </c>
      <c r="F108" s="150"/>
      <c r="G108" s="150"/>
      <c r="H108" s="186" t="s">
        <v>492</v>
      </c>
      <c r="I108" s="187"/>
      <c r="J108" s="188"/>
      <c r="K108" s="151"/>
    </row>
    <row r="109" spans="1:11" s="152" customFormat="1" ht="34.5" customHeight="1">
      <c r="A109" s="153"/>
      <c r="B109" s="153"/>
      <c r="C109" s="154" t="s">
        <v>350</v>
      </c>
      <c r="D109" s="154" t="s">
        <v>351</v>
      </c>
      <c r="E109" s="154" t="s">
        <v>350</v>
      </c>
      <c r="F109" s="154" t="s">
        <v>352</v>
      </c>
      <c r="G109" s="154" t="s">
        <v>351</v>
      </c>
      <c r="H109" s="189"/>
      <c r="I109" s="190"/>
      <c r="J109" s="191"/>
      <c r="K109" s="151"/>
    </row>
    <row r="110" spans="1:10" ht="31.5" customHeight="1">
      <c r="A110" s="192">
        <v>1</v>
      </c>
      <c r="B110" s="157" t="s">
        <v>493</v>
      </c>
      <c r="C110" s="160"/>
      <c r="D110" s="161"/>
      <c r="E110" s="160" t="s">
        <v>494</v>
      </c>
      <c r="F110" s="160">
        <v>3</v>
      </c>
      <c r="G110" s="160" t="s">
        <v>495</v>
      </c>
      <c r="H110" s="193" t="s">
        <v>496</v>
      </c>
      <c r="I110" s="194"/>
      <c r="J110" s="195"/>
    </row>
    <row r="111" spans="1:10" ht="15.75">
      <c r="A111" s="192">
        <f aca="true" t="shared" si="0" ref="A111:A124">A110+1</f>
        <v>2</v>
      </c>
      <c r="B111" s="157" t="s">
        <v>100</v>
      </c>
      <c r="C111" s="160"/>
      <c r="D111" s="161"/>
      <c r="E111" s="160">
        <v>77</v>
      </c>
      <c r="F111" s="156">
        <v>1</v>
      </c>
      <c r="G111" s="156" t="s">
        <v>427</v>
      </c>
      <c r="H111" s="193" t="s">
        <v>497</v>
      </c>
      <c r="I111" s="194"/>
      <c r="J111" s="195"/>
    </row>
    <row r="112" spans="1:10" ht="15.75" customHeight="1">
      <c r="A112" s="192">
        <f t="shared" si="0"/>
        <v>3</v>
      </c>
      <c r="B112" s="157" t="s">
        <v>117</v>
      </c>
      <c r="C112" s="160"/>
      <c r="D112" s="161"/>
      <c r="E112" s="160" t="s">
        <v>498</v>
      </c>
      <c r="F112" s="160">
        <v>2</v>
      </c>
      <c r="G112" s="160" t="s">
        <v>358</v>
      </c>
      <c r="H112" s="193" t="s">
        <v>497</v>
      </c>
      <c r="I112" s="194"/>
      <c r="J112" s="195"/>
    </row>
    <row r="113" spans="1:10" ht="15.75">
      <c r="A113" s="192">
        <f t="shared" si="0"/>
        <v>4</v>
      </c>
      <c r="B113" s="157" t="s">
        <v>499</v>
      </c>
      <c r="C113" s="160"/>
      <c r="D113" s="161"/>
      <c r="E113" s="160">
        <v>99</v>
      </c>
      <c r="F113" s="160">
        <v>1</v>
      </c>
      <c r="G113" s="160" t="s">
        <v>381</v>
      </c>
      <c r="H113" s="193" t="s">
        <v>496</v>
      </c>
      <c r="I113" s="194"/>
      <c r="J113" s="195"/>
    </row>
    <row r="114" spans="1:10" ht="15.75">
      <c r="A114" s="192">
        <f t="shared" si="0"/>
        <v>5</v>
      </c>
      <c r="B114" s="157" t="s">
        <v>159</v>
      </c>
      <c r="C114" s="160"/>
      <c r="D114" s="161"/>
      <c r="E114" s="160" t="s">
        <v>500</v>
      </c>
      <c r="F114" s="156">
        <v>2</v>
      </c>
      <c r="G114" s="156" t="s">
        <v>27</v>
      </c>
      <c r="H114" s="193" t="s">
        <v>496</v>
      </c>
      <c r="I114" s="194"/>
      <c r="J114" s="195"/>
    </row>
    <row r="115" spans="1:10" ht="15.75">
      <c r="A115" s="192">
        <f t="shared" si="0"/>
        <v>6</v>
      </c>
      <c r="B115" s="157" t="s">
        <v>160</v>
      </c>
      <c r="C115" s="160"/>
      <c r="D115" s="161"/>
      <c r="E115" s="160" t="s">
        <v>501</v>
      </c>
      <c r="F115" s="156">
        <v>1</v>
      </c>
      <c r="G115" s="156" t="s">
        <v>502</v>
      </c>
      <c r="H115" s="193" t="s">
        <v>496</v>
      </c>
      <c r="I115" s="194"/>
      <c r="J115" s="195"/>
    </row>
    <row r="116" spans="1:10" ht="47.25">
      <c r="A116" s="192">
        <f t="shared" si="0"/>
        <v>7</v>
      </c>
      <c r="B116" s="157" t="s">
        <v>172</v>
      </c>
      <c r="C116" s="160"/>
      <c r="D116" s="161"/>
      <c r="E116" s="160" t="s">
        <v>503</v>
      </c>
      <c r="F116" s="156">
        <v>10</v>
      </c>
      <c r="G116" s="156" t="s">
        <v>504</v>
      </c>
      <c r="H116" s="193" t="s">
        <v>496</v>
      </c>
      <c r="I116" s="194"/>
      <c r="J116" s="195"/>
    </row>
    <row r="117" spans="1:10" ht="15.75">
      <c r="A117" s="192">
        <f t="shared" si="0"/>
        <v>8</v>
      </c>
      <c r="B117" s="157" t="s">
        <v>177</v>
      </c>
      <c r="C117" s="160"/>
      <c r="D117" s="161"/>
      <c r="E117" s="160" t="s">
        <v>505</v>
      </c>
      <c r="F117" s="156">
        <v>2</v>
      </c>
      <c r="G117" s="156" t="s">
        <v>373</v>
      </c>
      <c r="H117" s="193" t="s">
        <v>496</v>
      </c>
      <c r="I117" s="194"/>
      <c r="J117" s="195"/>
    </row>
    <row r="118" spans="1:10" ht="15.75">
      <c r="A118" s="192">
        <f t="shared" si="0"/>
        <v>9</v>
      </c>
      <c r="B118" s="157" t="s">
        <v>199</v>
      </c>
      <c r="C118" s="160"/>
      <c r="D118" s="161"/>
      <c r="E118" s="160" t="s">
        <v>506</v>
      </c>
      <c r="F118" s="156">
        <v>2</v>
      </c>
      <c r="G118" s="156" t="s">
        <v>27</v>
      </c>
      <c r="H118" s="193" t="s">
        <v>496</v>
      </c>
      <c r="I118" s="194"/>
      <c r="J118" s="195"/>
    </row>
    <row r="119" spans="1:10" ht="15.75">
      <c r="A119" s="192">
        <f t="shared" si="0"/>
        <v>10</v>
      </c>
      <c r="B119" s="157" t="s">
        <v>200</v>
      </c>
      <c r="C119" s="160"/>
      <c r="D119" s="161"/>
      <c r="E119" s="160">
        <v>135</v>
      </c>
      <c r="F119" s="156">
        <v>1</v>
      </c>
      <c r="G119" s="156" t="s">
        <v>381</v>
      </c>
      <c r="H119" s="193" t="s">
        <v>496</v>
      </c>
      <c r="I119" s="194"/>
      <c r="J119" s="195"/>
    </row>
    <row r="120" spans="1:10" ht="15.75">
      <c r="A120" s="192">
        <f t="shared" si="0"/>
        <v>11</v>
      </c>
      <c r="B120" s="157" t="s">
        <v>202</v>
      </c>
      <c r="C120" s="160"/>
      <c r="D120" s="161"/>
      <c r="E120" s="160">
        <v>36</v>
      </c>
      <c r="F120" s="156">
        <v>1</v>
      </c>
      <c r="G120" s="156" t="s">
        <v>427</v>
      </c>
      <c r="H120" s="193" t="s">
        <v>507</v>
      </c>
      <c r="I120" s="194"/>
      <c r="J120" s="195"/>
    </row>
    <row r="121" spans="1:10" ht="15.75">
      <c r="A121" s="192">
        <f t="shared" si="0"/>
        <v>12</v>
      </c>
      <c r="B121" s="157" t="s">
        <v>508</v>
      </c>
      <c r="C121" s="160"/>
      <c r="D121" s="161"/>
      <c r="E121" s="160" t="s">
        <v>509</v>
      </c>
      <c r="F121" s="156">
        <v>2</v>
      </c>
      <c r="G121" s="156" t="s">
        <v>510</v>
      </c>
      <c r="H121" s="193" t="s">
        <v>497</v>
      </c>
      <c r="I121" s="194"/>
      <c r="J121" s="195"/>
    </row>
    <row r="122" spans="1:10" ht="15.75">
      <c r="A122" s="192">
        <f t="shared" si="0"/>
        <v>13</v>
      </c>
      <c r="B122" s="157" t="s">
        <v>294</v>
      </c>
      <c r="C122" s="160"/>
      <c r="D122" s="161"/>
      <c r="E122" s="160" t="s">
        <v>511</v>
      </c>
      <c r="F122" s="156">
        <v>3</v>
      </c>
      <c r="G122" s="156" t="s">
        <v>358</v>
      </c>
      <c r="H122" s="193" t="s">
        <v>512</v>
      </c>
      <c r="I122" s="194"/>
      <c r="J122" s="195"/>
    </row>
    <row r="123" spans="1:10" ht="15.75">
      <c r="A123" s="192">
        <f t="shared" si="0"/>
        <v>14</v>
      </c>
      <c r="B123" s="157" t="s">
        <v>297</v>
      </c>
      <c r="C123" s="160"/>
      <c r="D123" s="161"/>
      <c r="E123" s="160">
        <v>39</v>
      </c>
      <c r="F123" s="156">
        <v>1</v>
      </c>
      <c r="G123" s="156" t="s">
        <v>431</v>
      </c>
      <c r="H123" s="193" t="s">
        <v>512</v>
      </c>
      <c r="I123" s="194"/>
      <c r="J123" s="195"/>
    </row>
    <row r="124" spans="1:10" ht="15.75">
      <c r="A124" s="192">
        <f t="shared" si="0"/>
        <v>15</v>
      </c>
      <c r="B124" s="157" t="s">
        <v>322</v>
      </c>
      <c r="C124" s="160"/>
      <c r="D124" s="161"/>
      <c r="E124" s="160">
        <v>67</v>
      </c>
      <c r="F124" s="156">
        <v>1</v>
      </c>
      <c r="G124" s="156" t="s">
        <v>369</v>
      </c>
      <c r="H124" s="193" t="s">
        <v>507</v>
      </c>
      <c r="I124" s="194"/>
      <c r="J124" s="195"/>
    </row>
    <row r="125" spans="1:11" s="152" customFormat="1" ht="15.75">
      <c r="A125" s="196"/>
      <c r="B125" s="197" t="s">
        <v>487</v>
      </c>
      <c r="C125" s="198"/>
      <c r="D125" s="163"/>
      <c r="E125" s="163"/>
      <c r="F125" s="163">
        <f>SUM(F110:F124)</f>
        <v>33</v>
      </c>
      <c r="G125" s="163"/>
      <c r="H125" s="163"/>
      <c r="I125" s="199"/>
      <c r="J125" s="163"/>
      <c r="K125" s="151"/>
    </row>
    <row r="126" spans="1:10" ht="15.75">
      <c r="A126" s="192"/>
      <c r="B126" s="197" t="s">
        <v>513</v>
      </c>
      <c r="C126" s="156"/>
      <c r="D126" s="156"/>
      <c r="E126" s="156"/>
      <c r="F126" s="163">
        <f>F103+F125</f>
        <v>112</v>
      </c>
      <c r="G126" s="156"/>
      <c r="H126" s="156"/>
      <c r="I126" s="159"/>
      <c r="J126" s="156"/>
    </row>
    <row r="128" spans="1:2" ht="15.75">
      <c r="A128" s="200"/>
      <c r="B128" s="201"/>
    </row>
  </sheetData>
  <sheetProtection/>
  <mergeCells count="29">
    <mergeCell ref="H122:J122"/>
    <mergeCell ref="H123:J123"/>
    <mergeCell ref="H124:J124"/>
    <mergeCell ref="H116:J116"/>
    <mergeCell ref="H117:J117"/>
    <mergeCell ref="H118:J118"/>
    <mergeCell ref="H119:J119"/>
    <mergeCell ref="H120:J120"/>
    <mergeCell ref="H121:J121"/>
    <mergeCell ref="H110:J110"/>
    <mergeCell ref="H111:J111"/>
    <mergeCell ref="H112:J112"/>
    <mergeCell ref="H113:J113"/>
    <mergeCell ref="H114:J114"/>
    <mergeCell ref="H115:J115"/>
    <mergeCell ref="G103:I103"/>
    <mergeCell ref="A105:J105"/>
    <mergeCell ref="B107:J107"/>
    <mergeCell ref="A108:A109"/>
    <mergeCell ref="B108:B109"/>
    <mergeCell ref="C108:D108"/>
    <mergeCell ref="E108:G108"/>
    <mergeCell ref="H108:J109"/>
    <mergeCell ref="A1:J2"/>
    <mergeCell ref="A3:A4"/>
    <mergeCell ref="B3:B4"/>
    <mergeCell ref="C3:D3"/>
    <mergeCell ref="E3:G3"/>
    <mergeCell ref="H3:J3"/>
  </mergeCells>
  <conditionalFormatting sqref="C5:J102">
    <cfRule type="cellIs" priority="1" dxfId="2" operator="equal" stopIfTrue="1">
      <formula>0</formula>
    </cfRule>
  </conditionalFormatting>
  <printOptions/>
  <pageMargins left="0.46" right="0.18" top="0.23" bottom="0.17" header="0.17" footer="0.17"/>
  <pageSetup horizontalDpi="300" verticalDpi="300" orientation="portrait" paperSize="9" scale="73" r:id="rId1"/>
  <rowBreaks count="1" manualBreakCount="1">
    <brk id="10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ЖКС</dc:creator>
  <cp:keywords/>
  <dc:description/>
  <cp:lastModifiedBy>ЖКС</cp:lastModifiedBy>
  <cp:lastPrinted>2012-04-03T08:29:02Z</cp:lastPrinted>
  <dcterms:created xsi:type="dcterms:W3CDTF">2012-04-03T07:48:57Z</dcterms:created>
  <dcterms:modified xsi:type="dcterms:W3CDTF">2012-04-05T07:57:08Z</dcterms:modified>
  <cp:category/>
  <cp:version/>
  <cp:contentType/>
  <cp:contentStatus/>
</cp:coreProperties>
</file>